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Arbeit\SAT\REE\Studienberatung\"/>
    </mc:Choice>
  </mc:AlternateContent>
  <xr:revisionPtr revIDLastSave="0" documentId="13_ncr:1_{3D369510-B667-4CB5-B56E-D6F0F2F32181}" xr6:coauthVersionLast="47" xr6:coauthVersionMax="47" xr10:uidLastSave="{00000000-0000-0000-0000-000000000000}"/>
  <bookViews>
    <workbookView xWindow="22015" yWindow="-104" windowWidth="22325" windowHeight="12050" tabRatio="837" xr2:uid="{00000000-000D-0000-FFFF-FFFF00000000}"/>
  </bookViews>
  <sheets>
    <sheet name="Notizblatt" sheetId="9" r:id="rId1"/>
    <sheet name="Zusammenfassung" sheetId="1" r:id="rId2"/>
    <sheet name="Erstberatung T.M.JJ" sheetId="6" r:id="rId3"/>
    <sheet name="1. Studienberatung T.M.JJ" sheetId="30" r:id="rId4"/>
    <sheet name="2. Studienberatung T.M.JJ" sheetId="75" r:id="rId5"/>
    <sheet name="3. Studienberatung T.M.JJ" sheetId="79" r:id="rId6"/>
    <sheet name="4. Studienberatung T.M.JJ" sheetId="80" r:id="rId7"/>
    <sheet name="5. Studienberatung T.M.JJ" sheetId="81" r:id="rId8"/>
    <sheet name="LV-Liste" sheetId="17" r:id="rId9"/>
  </sheets>
  <definedNames>
    <definedName name="_xlnm.Print_Area" localSheetId="3">'1. Studienberatung T.M.JJ'!$E$1:$R$114</definedName>
    <definedName name="_xlnm.Print_Area" localSheetId="4">'2. Studienberatung T.M.JJ'!$E$1:$R$114</definedName>
    <definedName name="_xlnm.Print_Area" localSheetId="5">'3. Studienberatung T.M.JJ'!$E$1:$R$114</definedName>
    <definedName name="_xlnm.Print_Area" localSheetId="6">'4. Studienberatung T.M.JJ'!$E$1:$R$114</definedName>
    <definedName name="_xlnm.Print_Area" localSheetId="7">'5. Studienberatung T.M.JJ'!$E$1:$R$114</definedName>
    <definedName name="_xlnm.Print_Area" localSheetId="2">'Erstberatung T.M.JJ'!$D$5:$Q$57</definedName>
    <definedName name="_xlnm.Print_Area" localSheetId="0">Notizblatt!$A$1:$G$50</definedName>
    <definedName name="_xlnm.Print_Area" localSheetId="1">Zusammenfassung!$A$1:$N$40</definedName>
    <definedName name="_xlnm.Print_Titles" localSheetId="3">'1. Studienberatung T.M.JJ'!$13:$15</definedName>
    <definedName name="_xlnm.Print_Titles" localSheetId="4">'2. Studienberatung T.M.JJ'!$13:$15</definedName>
    <definedName name="_xlnm.Print_Titles" localSheetId="5">'3. Studienberatung T.M.JJ'!$13:$15</definedName>
    <definedName name="_xlnm.Print_Titles" localSheetId="6">'4. Studienberatung T.M.JJ'!$13:$15</definedName>
    <definedName name="_xlnm.Print_Titles" localSheetId="7">'5. Studienberatung T.M.JJ'!$13:$15</definedName>
    <definedName name="lvliste">'LV-Liste'!$A$1</definedName>
    <definedName name="lvlistenbereich">'LV-Liste'!$A$6:$B$64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81" l="1"/>
  <c r="V10" i="81"/>
  <c r="B57" i="17"/>
  <c r="V8" i="81"/>
  <c r="B60" i="6"/>
  <c r="C57" i="17"/>
  <c r="O57" i="17"/>
  <c r="B42" i="81"/>
  <c r="B58" i="17"/>
  <c r="C58" i="17"/>
  <c r="O58" i="17"/>
  <c r="G58" i="17"/>
  <c r="B43" i="81"/>
  <c r="B59" i="17"/>
  <c r="C59" i="17"/>
  <c r="O59" i="17" s="1"/>
  <c r="G59" i="17"/>
  <c r="B44" i="81"/>
  <c r="B60" i="17"/>
  <c r="C60" i="17"/>
  <c r="O60" i="17" s="1"/>
  <c r="B47" i="81"/>
  <c r="B33" i="17"/>
  <c r="AD47" i="81"/>
  <c r="N33" i="17"/>
  <c r="O33" i="17" s="1"/>
  <c r="B48" i="81"/>
  <c r="B38" i="17"/>
  <c r="AD48" i="81"/>
  <c r="N38" i="17"/>
  <c r="O38" i="17"/>
  <c r="B49" i="81"/>
  <c r="B41" i="17"/>
  <c r="AD49" i="81"/>
  <c r="N41" i="17"/>
  <c r="O41" i="17" s="1"/>
  <c r="B50" i="81"/>
  <c r="B34" i="17"/>
  <c r="W50" i="81"/>
  <c r="AD50" i="81"/>
  <c r="N34" i="17"/>
  <c r="O34" i="17" s="1"/>
  <c r="B51" i="81"/>
  <c r="B35" i="17"/>
  <c r="AD51" i="81"/>
  <c r="N35" i="17"/>
  <c r="O35" i="17"/>
  <c r="B52" i="81"/>
  <c r="B24" i="17"/>
  <c r="AD52" i="81"/>
  <c r="N24" i="17"/>
  <c r="O24" i="17"/>
  <c r="B53" i="81"/>
  <c r="B25" i="17"/>
  <c r="W53" i="81"/>
  <c r="AD53" i="81"/>
  <c r="N25" i="17"/>
  <c r="O25" i="17" s="1"/>
  <c r="B54" i="81"/>
  <c r="B43" i="17"/>
  <c r="W54" i="81"/>
  <c r="AD54" i="81"/>
  <c r="N43" i="17"/>
  <c r="O43" i="17"/>
  <c r="B55" i="81"/>
  <c r="B26" i="17"/>
  <c r="W55" i="81"/>
  <c r="AD55" i="81"/>
  <c r="N26" i="17"/>
  <c r="O26" i="17"/>
  <c r="B56" i="81"/>
  <c r="B40" i="17"/>
  <c r="AD56" i="81"/>
  <c r="N40" i="17"/>
  <c r="O40" i="17"/>
  <c r="B57" i="81"/>
  <c r="B23" i="17"/>
  <c r="W57" i="81"/>
  <c r="AD57" i="81"/>
  <c r="N23" i="17"/>
  <c r="O23" i="17" s="1"/>
  <c r="B58" i="81"/>
  <c r="B22" i="17"/>
  <c r="W58" i="81" s="1"/>
  <c r="AD58" i="81"/>
  <c r="N22" i="17"/>
  <c r="O22" i="17"/>
  <c r="B59" i="81"/>
  <c r="B29" i="17"/>
  <c r="W59" i="81"/>
  <c r="AD59" i="81"/>
  <c r="N29" i="17"/>
  <c r="O29" i="17"/>
  <c r="B60" i="81"/>
  <c r="B30" i="17"/>
  <c r="AD60" i="81"/>
  <c r="N30" i="17"/>
  <c r="O30" i="17"/>
  <c r="B61" i="81"/>
  <c r="B27" i="17"/>
  <c r="AD61" i="81"/>
  <c r="N27" i="17"/>
  <c r="O27" i="17" s="1"/>
  <c r="B62" i="81"/>
  <c r="B28" i="17"/>
  <c r="W62" i="81" s="1"/>
  <c r="AD62" i="81"/>
  <c r="N28" i="17"/>
  <c r="O28" i="17"/>
  <c r="B63" i="81"/>
  <c r="B39" i="17"/>
  <c r="AD63" i="81"/>
  <c r="N39" i="17"/>
  <c r="O39" i="17" s="1"/>
  <c r="B64" i="81"/>
  <c r="B31" i="17"/>
  <c r="AD64" i="81"/>
  <c r="N31" i="17"/>
  <c r="O31" i="17"/>
  <c r="B65" i="81"/>
  <c r="B32" i="17"/>
  <c r="AD65" i="81"/>
  <c r="N32" i="17"/>
  <c r="O32" i="17" s="1"/>
  <c r="B66" i="81"/>
  <c r="B36" i="17"/>
  <c r="W66" i="81"/>
  <c r="AD66" i="81"/>
  <c r="N36" i="17"/>
  <c r="O36" i="17" s="1"/>
  <c r="B67" i="81"/>
  <c r="B37" i="17"/>
  <c r="AD67" i="81"/>
  <c r="N37" i="17"/>
  <c r="O37" i="17"/>
  <c r="B68" i="81"/>
  <c r="B45" i="17"/>
  <c r="AD68" i="81"/>
  <c r="N45" i="17"/>
  <c r="O45" i="17"/>
  <c r="B69" i="81"/>
  <c r="AF69" i="81"/>
  <c r="W69" i="81"/>
  <c r="AD69" i="81"/>
  <c r="AE69" i="81"/>
  <c r="B70" i="81"/>
  <c r="AF70" i="81"/>
  <c r="W70" i="81"/>
  <c r="AD70" i="81"/>
  <c r="B71" i="81"/>
  <c r="AF71" i="81"/>
  <c r="AD71" i="81"/>
  <c r="B72" i="81"/>
  <c r="AD72" i="81"/>
  <c r="B73" i="81"/>
  <c r="AF73" i="81"/>
  <c r="W73" i="81"/>
  <c r="AD73" i="81"/>
  <c r="AE73" i="81"/>
  <c r="B74" i="81"/>
  <c r="AF74" i="81"/>
  <c r="W74" i="81"/>
  <c r="AD74" i="81"/>
  <c r="AE74" i="81"/>
  <c r="B75" i="81"/>
  <c r="AF75" i="81"/>
  <c r="W75" i="81"/>
  <c r="AD75" i="81"/>
  <c r="AE75" i="81"/>
  <c r="B76" i="81"/>
  <c r="AF76" i="81"/>
  <c r="W76" i="81"/>
  <c r="AD76" i="81"/>
  <c r="AE76" i="81"/>
  <c r="B77" i="81"/>
  <c r="AF77" i="81"/>
  <c r="W77" i="81"/>
  <c r="AD77" i="81"/>
  <c r="AE77" i="81"/>
  <c r="B78" i="81"/>
  <c r="AF78" i="81"/>
  <c r="W78" i="81"/>
  <c r="AD78" i="81"/>
  <c r="AE78" i="81"/>
  <c r="B79" i="81"/>
  <c r="AF79" i="81"/>
  <c r="W79" i="81"/>
  <c r="AD79" i="81"/>
  <c r="AE79" i="81"/>
  <c r="B80" i="81"/>
  <c r="AF80" i="81"/>
  <c r="W80" i="81"/>
  <c r="AD80" i="81"/>
  <c r="AE80" i="81"/>
  <c r="B81" i="81"/>
  <c r="AF81" i="81"/>
  <c r="W81" i="81"/>
  <c r="AD81" i="81"/>
  <c r="AE81" i="81"/>
  <c r="B82" i="81"/>
  <c r="AF82" i="81"/>
  <c r="W82" i="81"/>
  <c r="AD82" i="81"/>
  <c r="AE82" i="81"/>
  <c r="B83" i="81"/>
  <c r="AF83" i="81"/>
  <c r="W83" i="81"/>
  <c r="AD83" i="81"/>
  <c r="AE83" i="81"/>
  <c r="H58" i="17"/>
  <c r="H59" i="17"/>
  <c r="I58" i="17"/>
  <c r="I59" i="17"/>
  <c r="J58" i="17"/>
  <c r="J59" i="17"/>
  <c r="AC47" i="81"/>
  <c r="AC48" i="81"/>
  <c r="AC49" i="81"/>
  <c r="AC50" i="81"/>
  <c r="AC51" i="81"/>
  <c r="AC52" i="81"/>
  <c r="AC53" i="81"/>
  <c r="AC54" i="81"/>
  <c r="AC55" i="81"/>
  <c r="AC56" i="81"/>
  <c r="AC57" i="81"/>
  <c r="AC58" i="81"/>
  <c r="AC59" i="81"/>
  <c r="AC60" i="81"/>
  <c r="AC61" i="81"/>
  <c r="AC62" i="81"/>
  <c r="AC63" i="81"/>
  <c r="AC64" i="81"/>
  <c r="AC65" i="81"/>
  <c r="AC66" i="81"/>
  <c r="AC67" i="81"/>
  <c r="AC68" i="81"/>
  <c r="AC69" i="81"/>
  <c r="AC70" i="81"/>
  <c r="AC71" i="81"/>
  <c r="AC72" i="81"/>
  <c r="C72" i="81" s="1"/>
  <c r="AC73" i="81"/>
  <c r="AC74" i="81"/>
  <c r="AC75" i="81"/>
  <c r="AC76" i="81"/>
  <c r="C76" i="81" s="1"/>
  <c r="AC77" i="81"/>
  <c r="AC78" i="81"/>
  <c r="AC79" i="81"/>
  <c r="AC80" i="81"/>
  <c r="C80" i="81" s="1"/>
  <c r="AC81" i="81"/>
  <c r="AC82" i="81"/>
  <c r="AC83" i="81"/>
  <c r="S45" i="81"/>
  <c r="T45" i="81" s="1"/>
  <c r="U45" i="81"/>
  <c r="S46" i="81"/>
  <c r="T46" i="81" s="1"/>
  <c r="U46" i="81" s="1"/>
  <c r="S84" i="81"/>
  <c r="T84" i="81"/>
  <c r="U84" i="81" s="1"/>
  <c r="S85" i="81"/>
  <c r="T85" i="81" s="1"/>
  <c r="U85" i="81"/>
  <c r="S86" i="81"/>
  <c r="T86" i="81" s="1"/>
  <c r="U86" i="81" s="1"/>
  <c r="S87" i="81"/>
  <c r="T87" i="81"/>
  <c r="U87" i="81"/>
  <c r="S88" i="81"/>
  <c r="T88" i="81"/>
  <c r="U88" i="81"/>
  <c r="S89" i="81"/>
  <c r="T89" i="81" s="1"/>
  <c r="U89" i="81" s="1"/>
  <c r="S90" i="81"/>
  <c r="T90" i="81"/>
  <c r="U90" i="81" s="1"/>
  <c r="S91" i="81"/>
  <c r="T91" i="81" s="1"/>
  <c r="U91" i="81" s="1"/>
  <c r="S92" i="81"/>
  <c r="T92" i="81"/>
  <c r="U92" i="81"/>
  <c r="S93" i="81"/>
  <c r="T93" i="81" s="1"/>
  <c r="U93" i="81"/>
  <c r="S94" i="81"/>
  <c r="T94" i="81"/>
  <c r="U94" i="81" s="1"/>
  <c r="S95" i="81"/>
  <c r="T95" i="81"/>
  <c r="U95" i="81" s="1"/>
  <c r="S96" i="81"/>
  <c r="T96" i="81"/>
  <c r="U96" i="81"/>
  <c r="S97" i="81"/>
  <c r="T97" i="81" s="1"/>
  <c r="U97" i="81"/>
  <c r="S98" i="81"/>
  <c r="T98" i="81"/>
  <c r="U98" i="81" s="1"/>
  <c r="S99" i="81"/>
  <c r="T99" i="81"/>
  <c r="U99" i="81" s="1"/>
  <c r="S100" i="81"/>
  <c r="T100" i="81"/>
  <c r="U100" i="81" s="1"/>
  <c r="S101" i="81"/>
  <c r="T101" i="81" s="1"/>
  <c r="U101" i="81"/>
  <c r="S102" i="81"/>
  <c r="T102" i="81" s="1"/>
  <c r="U102" i="81" s="1"/>
  <c r="S103" i="81"/>
  <c r="T103" i="81"/>
  <c r="U103" i="81"/>
  <c r="S104" i="81"/>
  <c r="T104" i="81"/>
  <c r="U104" i="81"/>
  <c r="S105" i="81"/>
  <c r="T105" i="81" s="1"/>
  <c r="U105" i="81" s="1"/>
  <c r="S106" i="81"/>
  <c r="T106" i="81"/>
  <c r="U106" i="81" s="1"/>
  <c r="S107" i="81"/>
  <c r="T107" i="81" s="1"/>
  <c r="U107" i="81" s="1"/>
  <c r="S108" i="81"/>
  <c r="T108" i="81"/>
  <c r="U108" i="81"/>
  <c r="S109" i="81"/>
  <c r="T109" i="81" s="1"/>
  <c r="U109" i="81"/>
  <c r="S110" i="81"/>
  <c r="T110" i="81"/>
  <c r="U110" i="81" s="1"/>
  <c r="S111" i="81"/>
  <c r="T111" i="81"/>
  <c r="U111" i="81" s="1"/>
  <c r="S112" i="81"/>
  <c r="T112" i="81"/>
  <c r="U112" i="81"/>
  <c r="I83" i="81"/>
  <c r="H83" i="81"/>
  <c r="G83" i="81"/>
  <c r="E83" i="81"/>
  <c r="C83" i="81"/>
  <c r="I82" i="81"/>
  <c r="H82" i="81"/>
  <c r="G82" i="81"/>
  <c r="E82" i="81"/>
  <c r="C82" i="81"/>
  <c r="I81" i="81"/>
  <c r="H81" i="81"/>
  <c r="G81" i="81"/>
  <c r="E81" i="81"/>
  <c r="C81" i="81"/>
  <c r="I80" i="81"/>
  <c r="H80" i="81"/>
  <c r="G80" i="81"/>
  <c r="E80" i="81"/>
  <c r="I79" i="81"/>
  <c r="H79" i="81"/>
  <c r="G79" i="81"/>
  <c r="E79" i="81"/>
  <c r="C79" i="81"/>
  <c r="I78" i="81"/>
  <c r="H78" i="81"/>
  <c r="G78" i="81"/>
  <c r="E78" i="81"/>
  <c r="C78" i="81"/>
  <c r="I77" i="81"/>
  <c r="H77" i="81"/>
  <c r="G77" i="81"/>
  <c r="E77" i="81"/>
  <c r="C77" i="81"/>
  <c r="I76" i="81"/>
  <c r="H76" i="81"/>
  <c r="G76" i="81"/>
  <c r="E76" i="81"/>
  <c r="I75" i="81"/>
  <c r="H75" i="81"/>
  <c r="G75" i="81"/>
  <c r="E75" i="81"/>
  <c r="C75" i="81"/>
  <c r="I74" i="81"/>
  <c r="H74" i="81"/>
  <c r="G74" i="81"/>
  <c r="E74" i="81"/>
  <c r="C74" i="81"/>
  <c r="I73" i="81"/>
  <c r="H73" i="81"/>
  <c r="G73" i="81"/>
  <c r="E73" i="81"/>
  <c r="C73" i="81"/>
  <c r="H72" i="81"/>
  <c r="G72" i="81"/>
  <c r="E72" i="81"/>
  <c r="I71" i="81"/>
  <c r="H71" i="81"/>
  <c r="G71" i="81"/>
  <c r="C71" i="81"/>
  <c r="I70" i="81"/>
  <c r="H70" i="81"/>
  <c r="G70" i="81"/>
  <c r="E70" i="81"/>
  <c r="C70" i="81"/>
  <c r="I69" i="81"/>
  <c r="H69" i="81"/>
  <c r="G69" i="81"/>
  <c r="E69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B46" i="81"/>
  <c r="AE46" i="81"/>
  <c r="AM46" i="81" s="1"/>
  <c r="AH46" i="81"/>
  <c r="B45" i="81"/>
  <c r="F60" i="17"/>
  <c r="E60" i="17"/>
  <c r="D60" i="17"/>
  <c r="F59" i="17"/>
  <c r="E59" i="17"/>
  <c r="D59" i="17"/>
  <c r="F58" i="17"/>
  <c r="E58" i="17"/>
  <c r="D58" i="17"/>
  <c r="F57" i="17"/>
  <c r="E57" i="17"/>
  <c r="D57" i="17"/>
  <c r="B40" i="81"/>
  <c r="W40" i="81"/>
  <c r="B39" i="81"/>
  <c r="W39" i="81" s="1"/>
  <c r="AF39" i="81"/>
  <c r="AE39" i="81"/>
  <c r="B21" i="81"/>
  <c r="B50" i="17"/>
  <c r="W21" i="81"/>
  <c r="B22" i="81"/>
  <c r="B6" i="17"/>
  <c r="W22" i="81"/>
  <c r="B48" i="6"/>
  <c r="M6" i="17"/>
  <c r="B23" i="81"/>
  <c r="B7" i="17"/>
  <c r="B49" i="6"/>
  <c r="M7" i="17"/>
  <c r="B24" i="81"/>
  <c r="B8" i="17"/>
  <c r="W24" i="81"/>
  <c r="B53" i="6"/>
  <c r="M8" i="17" s="1"/>
  <c r="B25" i="81"/>
  <c r="B51" i="17"/>
  <c r="B26" i="81"/>
  <c r="B9" i="17"/>
  <c r="B50" i="6"/>
  <c r="M9" i="17"/>
  <c r="B27" i="81"/>
  <c r="B28" i="81"/>
  <c r="B29" i="81"/>
  <c r="C21" i="81"/>
  <c r="C22" i="81"/>
  <c r="C23" i="81"/>
  <c r="C24" i="81"/>
  <c r="C25" i="81"/>
  <c r="C26" i="81"/>
  <c r="C27" i="81"/>
  <c r="C28" i="81"/>
  <c r="C29" i="81"/>
  <c r="B30" i="81"/>
  <c r="C30" i="81"/>
  <c r="B31" i="81"/>
  <c r="C31" i="81"/>
  <c r="B32" i="81"/>
  <c r="C32" i="81"/>
  <c r="B33" i="81"/>
  <c r="C33" i="81"/>
  <c r="B34" i="81"/>
  <c r="C34" i="81"/>
  <c r="B35" i="81"/>
  <c r="C35" i="81"/>
  <c r="B36" i="81"/>
  <c r="C36" i="81"/>
  <c r="B37" i="81"/>
  <c r="C37" i="81"/>
  <c r="B38" i="81"/>
  <c r="B10" i="17"/>
  <c r="W27" i="81"/>
  <c r="B51" i="6"/>
  <c r="M10" i="17" s="1"/>
  <c r="B11" i="17"/>
  <c r="W28" i="81"/>
  <c r="B52" i="6"/>
  <c r="M11" i="17" s="1"/>
  <c r="B52" i="17"/>
  <c r="B16" i="17"/>
  <c r="W30" i="81" s="1"/>
  <c r="B44" i="6"/>
  <c r="M16" i="17" s="1"/>
  <c r="B17" i="17"/>
  <c r="B45" i="6"/>
  <c r="M17" i="17"/>
  <c r="B53" i="17"/>
  <c r="W32" i="81" s="1"/>
  <c r="B13" i="17"/>
  <c r="B46" i="6"/>
  <c r="M13" i="17"/>
  <c r="B12" i="17"/>
  <c r="W34" i="81" s="1"/>
  <c r="B47" i="6"/>
  <c r="M12" i="17"/>
  <c r="B54" i="17"/>
  <c r="W35" i="81"/>
  <c r="B14" i="17"/>
  <c r="W36" i="81"/>
  <c r="B54" i="6"/>
  <c r="M14" i="17" s="1"/>
  <c r="B15" i="17"/>
  <c r="W37" i="81"/>
  <c r="B55" i="6"/>
  <c r="M15" i="17" s="1"/>
  <c r="AF38" i="81"/>
  <c r="W38" i="81"/>
  <c r="AE38" i="81"/>
  <c r="C4" i="1"/>
  <c r="C5" i="1"/>
  <c r="Z10" i="81"/>
  <c r="B24" i="6"/>
  <c r="L33" i="6"/>
  <c r="J6" i="81" s="1"/>
  <c r="M33" i="6"/>
  <c r="K6" i="81" s="1"/>
  <c r="N33" i="6"/>
  <c r="L6" i="81" s="1"/>
  <c r="O33" i="6"/>
  <c r="M6" i="81" s="1"/>
  <c r="V10" i="75"/>
  <c r="B21" i="75"/>
  <c r="W21" i="75" s="1"/>
  <c r="V8" i="75"/>
  <c r="B22" i="75"/>
  <c r="W22" i="75" s="1"/>
  <c r="AA8" i="75"/>
  <c r="B23" i="75"/>
  <c r="W23" i="75" s="1"/>
  <c r="B24" i="75"/>
  <c r="W24" i="75"/>
  <c r="B25" i="75"/>
  <c r="B26" i="75"/>
  <c r="W26" i="75"/>
  <c r="B27" i="75"/>
  <c r="B28" i="75"/>
  <c r="B29" i="75"/>
  <c r="B30" i="75"/>
  <c r="C21" i="75"/>
  <c r="C22" i="75"/>
  <c r="C23" i="75"/>
  <c r="C24" i="75"/>
  <c r="C25" i="75"/>
  <c r="C26" i="75"/>
  <c r="C27" i="75"/>
  <c r="C28" i="75"/>
  <c r="C29" i="75"/>
  <c r="C30" i="75"/>
  <c r="B31" i="75"/>
  <c r="C31" i="75"/>
  <c r="B32" i="75"/>
  <c r="C32" i="75"/>
  <c r="B33" i="75"/>
  <c r="C33" i="75"/>
  <c r="B34" i="75"/>
  <c r="C34" i="75"/>
  <c r="B35" i="75"/>
  <c r="C35" i="75"/>
  <c r="B36" i="75"/>
  <c r="C36" i="75"/>
  <c r="B37" i="75"/>
  <c r="C37" i="75"/>
  <c r="B38" i="75"/>
  <c r="B39" i="75"/>
  <c r="B40" i="75"/>
  <c r="B41" i="75"/>
  <c r="B42" i="75"/>
  <c r="B43" i="75"/>
  <c r="B44" i="75"/>
  <c r="B45" i="75"/>
  <c r="B46" i="75"/>
  <c r="B47" i="75"/>
  <c r="AC47" i="75"/>
  <c r="C47" i="75"/>
  <c r="B48" i="75"/>
  <c r="AC48" i="75"/>
  <c r="C48" i="75" s="1"/>
  <c r="B49" i="75"/>
  <c r="AC49" i="75"/>
  <c r="C49" i="75"/>
  <c r="B50" i="75"/>
  <c r="AC50" i="75"/>
  <c r="C50" i="75" s="1"/>
  <c r="B51" i="75"/>
  <c r="W51" i="75" s="1"/>
  <c r="AC51" i="75"/>
  <c r="C51" i="75"/>
  <c r="B52" i="75"/>
  <c r="AC52" i="75"/>
  <c r="C52" i="75" s="1"/>
  <c r="B53" i="75"/>
  <c r="AC53" i="75"/>
  <c r="C53" i="75"/>
  <c r="B54" i="75"/>
  <c r="AC54" i="75"/>
  <c r="C54" i="75" s="1"/>
  <c r="B55" i="75"/>
  <c r="AC55" i="75"/>
  <c r="C55" i="75"/>
  <c r="B56" i="75"/>
  <c r="AC56" i="75"/>
  <c r="C56" i="75" s="1"/>
  <c r="B57" i="75"/>
  <c r="AC57" i="75"/>
  <c r="C57" i="75"/>
  <c r="B58" i="75"/>
  <c r="AC58" i="75"/>
  <c r="C58" i="75" s="1"/>
  <c r="B59" i="75"/>
  <c r="W59" i="75" s="1"/>
  <c r="AC59" i="75"/>
  <c r="C59" i="75"/>
  <c r="B60" i="75"/>
  <c r="AC60" i="75"/>
  <c r="C60" i="75" s="1"/>
  <c r="B61" i="75"/>
  <c r="AC61" i="75"/>
  <c r="C61" i="75"/>
  <c r="B62" i="75"/>
  <c r="AC62" i="75"/>
  <c r="C62" i="75" s="1"/>
  <c r="B63" i="75"/>
  <c r="AC63" i="75"/>
  <c r="C63" i="75"/>
  <c r="B64" i="75"/>
  <c r="AC64" i="75"/>
  <c r="C64" i="75" s="1"/>
  <c r="B65" i="75"/>
  <c r="AC65" i="75"/>
  <c r="C65" i="75"/>
  <c r="B66" i="75"/>
  <c r="AC66" i="75"/>
  <c r="C66" i="75" s="1"/>
  <c r="B67" i="75"/>
  <c r="W67" i="75" s="1"/>
  <c r="AC67" i="75"/>
  <c r="C67" i="75"/>
  <c r="B68" i="75"/>
  <c r="AC68" i="75"/>
  <c r="C68" i="75" s="1"/>
  <c r="B69" i="75"/>
  <c r="AC69" i="75"/>
  <c r="C69" i="75"/>
  <c r="B70" i="75"/>
  <c r="AC70" i="75"/>
  <c r="C70" i="75" s="1"/>
  <c r="B71" i="75"/>
  <c r="AC71" i="75"/>
  <c r="C71" i="75"/>
  <c r="B72" i="75"/>
  <c r="AC72" i="75"/>
  <c r="C72" i="75" s="1"/>
  <c r="B73" i="75"/>
  <c r="AC73" i="75"/>
  <c r="C73" i="75"/>
  <c r="B74" i="75"/>
  <c r="AC74" i="75"/>
  <c r="C74" i="75" s="1"/>
  <c r="B75" i="75"/>
  <c r="AE75" i="75" s="1"/>
  <c r="AC75" i="75"/>
  <c r="C75" i="75"/>
  <c r="B76" i="75"/>
  <c r="AC76" i="75"/>
  <c r="C76" i="75" s="1"/>
  <c r="B77" i="75"/>
  <c r="AC77" i="75"/>
  <c r="C77" i="75"/>
  <c r="B78" i="75"/>
  <c r="AC78" i="75"/>
  <c r="C78" i="75" s="1"/>
  <c r="B79" i="75"/>
  <c r="AF79" i="75" s="1"/>
  <c r="AC79" i="75"/>
  <c r="C79" i="75"/>
  <c r="B80" i="75"/>
  <c r="AC80" i="75"/>
  <c r="C80" i="75" s="1"/>
  <c r="B81" i="75"/>
  <c r="AC81" i="75"/>
  <c r="C81" i="75"/>
  <c r="B82" i="75"/>
  <c r="AC82" i="75"/>
  <c r="C82" i="75" s="1"/>
  <c r="B83" i="75"/>
  <c r="W83" i="75" s="1"/>
  <c r="AC83" i="75"/>
  <c r="C83" i="75"/>
  <c r="W27" i="75"/>
  <c r="W29" i="75"/>
  <c r="W30" i="75"/>
  <c r="W31" i="75"/>
  <c r="W32" i="75"/>
  <c r="W33" i="75"/>
  <c r="W34" i="75"/>
  <c r="W35" i="75"/>
  <c r="W36" i="75"/>
  <c r="W37" i="75"/>
  <c r="G37" i="75" s="1"/>
  <c r="W48" i="75"/>
  <c r="W49" i="75"/>
  <c r="W50" i="75"/>
  <c r="W52" i="75"/>
  <c r="W53" i="75"/>
  <c r="W54" i="75"/>
  <c r="W56" i="75"/>
  <c r="W57" i="75"/>
  <c r="W58" i="75"/>
  <c r="W60" i="75"/>
  <c r="W61" i="75"/>
  <c r="W62" i="75"/>
  <c r="W64" i="75"/>
  <c r="W65" i="75"/>
  <c r="W66" i="75"/>
  <c r="W68" i="75"/>
  <c r="AF69" i="75"/>
  <c r="W69" i="75"/>
  <c r="AE69" i="75"/>
  <c r="AF70" i="75"/>
  <c r="W70" i="75"/>
  <c r="AE70" i="75"/>
  <c r="AF71" i="75"/>
  <c r="AF72" i="75"/>
  <c r="W72" i="75"/>
  <c r="AE72" i="75"/>
  <c r="AF73" i="75"/>
  <c r="W73" i="75"/>
  <c r="AE73" i="75"/>
  <c r="AF74" i="75"/>
  <c r="W74" i="75"/>
  <c r="AE74" i="75"/>
  <c r="AF75" i="75"/>
  <c r="AF76" i="75"/>
  <c r="W76" i="75"/>
  <c r="AE76" i="75"/>
  <c r="AF77" i="75"/>
  <c r="W77" i="75"/>
  <c r="AE77" i="75"/>
  <c r="AF78" i="75"/>
  <c r="W78" i="75"/>
  <c r="AE78" i="75"/>
  <c r="AE79" i="75"/>
  <c r="AF80" i="75"/>
  <c r="W80" i="75"/>
  <c r="AE80" i="75"/>
  <c r="AF81" i="75"/>
  <c r="W81" i="75"/>
  <c r="AE81" i="75"/>
  <c r="AF82" i="75"/>
  <c r="W82" i="75"/>
  <c r="AE82" i="75"/>
  <c r="AF83" i="75"/>
  <c r="AE83" i="75"/>
  <c r="AB8" i="75"/>
  <c r="AC8" i="75"/>
  <c r="AD8" i="75"/>
  <c r="V10" i="30"/>
  <c r="V8" i="30"/>
  <c r="Y10" i="30" s="1"/>
  <c r="W10" i="30"/>
  <c r="X10" i="30"/>
  <c r="AA10" i="30"/>
  <c r="AA8" i="30"/>
  <c r="W24" i="30"/>
  <c r="AC53" i="30"/>
  <c r="C53" i="30"/>
  <c r="W27" i="30"/>
  <c r="AC52" i="30"/>
  <c r="C52" i="30" s="1"/>
  <c r="AC61" i="30"/>
  <c r="C61" i="30" s="1"/>
  <c r="AC59" i="30"/>
  <c r="C59" i="30" s="1"/>
  <c r="W32" i="30"/>
  <c r="AC47" i="30"/>
  <c r="AC48" i="30"/>
  <c r="W49" i="30"/>
  <c r="AE49" i="30"/>
  <c r="AC49" i="30"/>
  <c r="AC50" i="30"/>
  <c r="AC51" i="30"/>
  <c r="AC54" i="30"/>
  <c r="AC55" i="30"/>
  <c r="W56" i="30"/>
  <c r="AC56" i="30"/>
  <c r="AC57" i="30"/>
  <c r="AC58" i="30"/>
  <c r="AC60" i="30"/>
  <c r="AC62" i="30"/>
  <c r="AC63" i="30"/>
  <c r="AC64" i="30"/>
  <c r="AC65" i="30"/>
  <c r="AC66" i="30"/>
  <c r="AC67" i="30"/>
  <c r="AC68" i="30"/>
  <c r="AF69" i="30"/>
  <c r="W69" i="30"/>
  <c r="AI69" i="30"/>
  <c r="AJ69" i="30" s="1"/>
  <c r="AE69" i="30"/>
  <c r="AC69" i="30"/>
  <c r="AF70" i="30"/>
  <c r="W70" i="30"/>
  <c r="AE70" i="30"/>
  <c r="AC70" i="30"/>
  <c r="AF71" i="30"/>
  <c r="W71" i="30"/>
  <c r="AI71" i="30" s="1"/>
  <c r="AJ71" i="30" s="1"/>
  <c r="AE71" i="30"/>
  <c r="AC71" i="30"/>
  <c r="AF72" i="30"/>
  <c r="W72" i="30"/>
  <c r="AE72" i="30"/>
  <c r="AC72" i="30"/>
  <c r="AF73" i="30"/>
  <c r="W73" i="30"/>
  <c r="AG73" i="30" s="1"/>
  <c r="AH73" i="30" s="1"/>
  <c r="AI73" i="30"/>
  <c r="AJ73" i="30" s="1"/>
  <c r="AE73" i="30"/>
  <c r="AC73" i="30"/>
  <c r="AF74" i="30"/>
  <c r="W74" i="30"/>
  <c r="AI74" i="30"/>
  <c r="AJ74" i="30" s="1"/>
  <c r="AE74" i="30"/>
  <c r="AC74" i="30"/>
  <c r="AF75" i="30"/>
  <c r="W75" i="30"/>
  <c r="AI75" i="30" s="1"/>
  <c r="AJ75" i="30" s="1"/>
  <c r="AE75" i="30"/>
  <c r="AC75" i="30"/>
  <c r="AF76" i="30"/>
  <c r="W76" i="30"/>
  <c r="AG76" i="30"/>
  <c r="AH76" i="30" s="1"/>
  <c r="AE76" i="30"/>
  <c r="AC76" i="30"/>
  <c r="AF77" i="30"/>
  <c r="W77" i="30"/>
  <c r="AI77" i="30"/>
  <c r="AJ77" i="30" s="1"/>
  <c r="AE77" i="30"/>
  <c r="AC77" i="30"/>
  <c r="AF78" i="30"/>
  <c r="W78" i="30"/>
  <c r="AE78" i="30"/>
  <c r="AC78" i="30"/>
  <c r="AF79" i="30"/>
  <c r="W79" i="30"/>
  <c r="AI79" i="30" s="1"/>
  <c r="AJ79" i="30" s="1"/>
  <c r="AG79" i="30"/>
  <c r="AH79" i="30" s="1"/>
  <c r="AE79" i="30"/>
  <c r="AC79" i="30"/>
  <c r="AF80" i="30"/>
  <c r="W80" i="30"/>
  <c r="AE80" i="30"/>
  <c r="AC80" i="30"/>
  <c r="AF81" i="30"/>
  <c r="W81" i="30"/>
  <c r="AG81" i="30" s="1"/>
  <c r="AH81" i="30" s="1"/>
  <c r="AI81" i="30"/>
  <c r="AJ81" i="30" s="1"/>
  <c r="AE81" i="30"/>
  <c r="AC81" i="30"/>
  <c r="AF82" i="30"/>
  <c r="W82" i="30"/>
  <c r="AI82" i="30"/>
  <c r="AJ82" i="30" s="1"/>
  <c r="AE82" i="30"/>
  <c r="AC82" i="30"/>
  <c r="AF83" i="30"/>
  <c r="W83" i="30"/>
  <c r="AI83" i="30" s="1"/>
  <c r="AJ83" i="30" s="1"/>
  <c r="AE83" i="30"/>
  <c r="AC83" i="30"/>
  <c r="AB8" i="30"/>
  <c r="AC8" i="30"/>
  <c r="AD8" i="30"/>
  <c r="W41" i="75"/>
  <c r="W42" i="75"/>
  <c r="W43" i="75"/>
  <c r="W44" i="75"/>
  <c r="AD47" i="75"/>
  <c r="AD48" i="75"/>
  <c r="AD49" i="75"/>
  <c r="AD50" i="75"/>
  <c r="AD51" i="75"/>
  <c r="AD52" i="75"/>
  <c r="AD53" i="75"/>
  <c r="AD54" i="75"/>
  <c r="AD55" i="75"/>
  <c r="AD56" i="75"/>
  <c r="AD57" i="75"/>
  <c r="AD58" i="75"/>
  <c r="AD59" i="75"/>
  <c r="AD60" i="75"/>
  <c r="AD61" i="75"/>
  <c r="AD62" i="75"/>
  <c r="AD63" i="75"/>
  <c r="AD64" i="75"/>
  <c r="AD65" i="75"/>
  <c r="AD66" i="75"/>
  <c r="AD67" i="75"/>
  <c r="AD68" i="75"/>
  <c r="AD69" i="75"/>
  <c r="AD70" i="75"/>
  <c r="AD71" i="75"/>
  <c r="AD72" i="75"/>
  <c r="AD73" i="75"/>
  <c r="AD74" i="75"/>
  <c r="AD75" i="75"/>
  <c r="AD76" i="75"/>
  <c r="AD77" i="75"/>
  <c r="AD78" i="75"/>
  <c r="AD79" i="75"/>
  <c r="AD80" i="75"/>
  <c r="AD81" i="75"/>
  <c r="AD82" i="75"/>
  <c r="AD83" i="75"/>
  <c r="J6" i="75"/>
  <c r="K6" i="75"/>
  <c r="L6" i="75"/>
  <c r="M6" i="75"/>
  <c r="W44" i="30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D64" i="30"/>
  <c r="AD65" i="30"/>
  <c r="AD66" i="30"/>
  <c r="AD67" i="30"/>
  <c r="AD68" i="30"/>
  <c r="AD69" i="30"/>
  <c r="AD70" i="30"/>
  <c r="AD71" i="30"/>
  <c r="AD72" i="30"/>
  <c r="AD73" i="30"/>
  <c r="AD74" i="30"/>
  <c r="AD75" i="30"/>
  <c r="AD76" i="30"/>
  <c r="AD77" i="30"/>
  <c r="AD78" i="30"/>
  <c r="AD79" i="30"/>
  <c r="AD80" i="30"/>
  <c r="AD81" i="30"/>
  <c r="AD82" i="30"/>
  <c r="AD83" i="30"/>
  <c r="J6" i="30"/>
  <c r="K6" i="30"/>
  <c r="L6" i="30"/>
  <c r="M6" i="30"/>
  <c r="B15" i="6"/>
  <c r="W37" i="1" s="1"/>
  <c r="X40" i="1" s="1"/>
  <c r="AA9" i="81"/>
  <c r="Z9" i="81"/>
  <c r="Y9" i="81"/>
  <c r="X9" i="81"/>
  <c r="W9" i="81"/>
  <c r="AD7" i="81"/>
  <c r="AC7" i="81"/>
  <c r="AB7" i="81"/>
  <c r="AA7" i="81"/>
  <c r="Z7" i="81"/>
  <c r="Y7" i="81"/>
  <c r="X7" i="81"/>
  <c r="W7" i="81"/>
  <c r="N6" i="81"/>
  <c r="P1" i="81"/>
  <c r="B41" i="80"/>
  <c r="V10" i="80"/>
  <c r="W41" i="80"/>
  <c r="V8" i="80"/>
  <c r="B42" i="80"/>
  <c r="W42" i="80"/>
  <c r="B43" i="80"/>
  <c r="W43" i="80"/>
  <c r="B44" i="80"/>
  <c r="W44" i="80"/>
  <c r="B47" i="80"/>
  <c r="AD47" i="80"/>
  <c r="B48" i="80"/>
  <c r="AD48" i="80"/>
  <c r="B49" i="80"/>
  <c r="AD49" i="80"/>
  <c r="B50" i="80"/>
  <c r="AD50" i="80"/>
  <c r="B51" i="80"/>
  <c r="AD51" i="80"/>
  <c r="B52" i="80"/>
  <c r="AD52" i="80"/>
  <c r="B53" i="80"/>
  <c r="AD53" i="80"/>
  <c r="B54" i="80"/>
  <c r="AD54" i="80"/>
  <c r="B55" i="80"/>
  <c r="AD55" i="80"/>
  <c r="B56" i="80"/>
  <c r="AD56" i="80"/>
  <c r="B57" i="80"/>
  <c r="AD57" i="80"/>
  <c r="B58" i="80"/>
  <c r="AD58" i="80"/>
  <c r="B59" i="80"/>
  <c r="AD59" i="80"/>
  <c r="B60" i="80"/>
  <c r="AD60" i="80"/>
  <c r="B61" i="80"/>
  <c r="AD61" i="80"/>
  <c r="B62" i="80"/>
  <c r="AD62" i="80"/>
  <c r="B63" i="80"/>
  <c r="AD63" i="80"/>
  <c r="B64" i="80"/>
  <c r="AD64" i="80"/>
  <c r="B65" i="80"/>
  <c r="AD65" i="80"/>
  <c r="B66" i="80"/>
  <c r="AD66" i="80"/>
  <c r="B67" i="80"/>
  <c r="AD67" i="80"/>
  <c r="B68" i="80"/>
  <c r="AD68" i="80"/>
  <c r="B69" i="80"/>
  <c r="AD69" i="80"/>
  <c r="B70" i="80"/>
  <c r="AD70" i="80"/>
  <c r="B71" i="80"/>
  <c r="AD71" i="80"/>
  <c r="AE71" i="80"/>
  <c r="B72" i="80"/>
  <c r="AF72" i="80"/>
  <c r="W72" i="80"/>
  <c r="AD72" i="80"/>
  <c r="AE72" i="80"/>
  <c r="B73" i="80"/>
  <c r="AF73" i="80"/>
  <c r="W73" i="80"/>
  <c r="AD73" i="80"/>
  <c r="AE73" i="80"/>
  <c r="B74" i="80"/>
  <c r="AF74" i="80"/>
  <c r="W74" i="80"/>
  <c r="AD74" i="80"/>
  <c r="AE74" i="80"/>
  <c r="B75" i="80"/>
  <c r="AF75" i="80"/>
  <c r="W75" i="80"/>
  <c r="AD75" i="80"/>
  <c r="AE75" i="80"/>
  <c r="B76" i="80"/>
  <c r="AF76" i="80"/>
  <c r="W76" i="80"/>
  <c r="AD76" i="80"/>
  <c r="AE76" i="80"/>
  <c r="B77" i="80"/>
  <c r="AF77" i="80"/>
  <c r="W77" i="80"/>
  <c r="AD77" i="80"/>
  <c r="AE77" i="80"/>
  <c r="B78" i="80"/>
  <c r="AF78" i="80"/>
  <c r="W78" i="80"/>
  <c r="AD78" i="80"/>
  <c r="AE78" i="80"/>
  <c r="B79" i="80"/>
  <c r="AF79" i="80"/>
  <c r="W79" i="80"/>
  <c r="AD79" i="80"/>
  <c r="AE79" i="80"/>
  <c r="B80" i="80"/>
  <c r="AF80" i="80"/>
  <c r="W80" i="80"/>
  <c r="AD80" i="80"/>
  <c r="AE80" i="80"/>
  <c r="B81" i="80"/>
  <c r="AF81" i="80"/>
  <c r="W81" i="80"/>
  <c r="AD81" i="80"/>
  <c r="AE81" i="80"/>
  <c r="B82" i="80"/>
  <c r="AF82" i="80"/>
  <c r="W82" i="80"/>
  <c r="AD82" i="80"/>
  <c r="AE82" i="80"/>
  <c r="B83" i="80"/>
  <c r="AF83" i="80"/>
  <c r="W83" i="80"/>
  <c r="AD83" i="80"/>
  <c r="AE83" i="80"/>
  <c r="AC47" i="80"/>
  <c r="AC48" i="80"/>
  <c r="C48" i="80" s="1"/>
  <c r="AC49" i="80"/>
  <c r="AC50" i="80"/>
  <c r="AC51" i="80"/>
  <c r="AC52" i="80"/>
  <c r="C52" i="80" s="1"/>
  <c r="AC53" i="80"/>
  <c r="AC54" i="80"/>
  <c r="AC55" i="80"/>
  <c r="AC56" i="80"/>
  <c r="C56" i="80" s="1"/>
  <c r="AC57" i="80"/>
  <c r="AC58" i="80"/>
  <c r="AC59" i="80"/>
  <c r="AC60" i="80"/>
  <c r="C60" i="80" s="1"/>
  <c r="AC61" i="80"/>
  <c r="C61" i="80" s="1"/>
  <c r="AC62" i="80"/>
  <c r="AC63" i="80"/>
  <c r="AC64" i="80"/>
  <c r="C64" i="80" s="1"/>
  <c r="AC65" i="80"/>
  <c r="AC66" i="80"/>
  <c r="AC67" i="80"/>
  <c r="AC68" i="80"/>
  <c r="C68" i="80" s="1"/>
  <c r="AC69" i="80"/>
  <c r="C69" i="80" s="1"/>
  <c r="AC70" i="80"/>
  <c r="AC71" i="80"/>
  <c r="AC72" i="80"/>
  <c r="C72" i="80" s="1"/>
  <c r="AC73" i="80"/>
  <c r="AC74" i="80"/>
  <c r="AC75" i="80"/>
  <c r="AC76" i="80"/>
  <c r="C76" i="80" s="1"/>
  <c r="AC77" i="80"/>
  <c r="C77" i="80" s="1"/>
  <c r="AC78" i="80"/>
  <c r="AC79" i="80"/>
  <c r="AC80" i="80"/>
  <c r="C80" i="80" s="1"/>
  <c r="AC81" i="80"/>
  <c r="AC82" i="80"/>
  <c r="AC83" i="80"/>
  <c r="S45" i="80"/>
  <c r="T45" i="80" s="1"/>
  <c r="U45" i="80" s="1"/>
  <c r="S46" i="80"/>
  <c r="T46" i="80" s="1"/>
  <c r="U46" i="80" s="1"/>
  <c r="S84" i="80"/>
  <c r="T84" i="80"/>
  <c r="U84" i="80"/>
  <c r="S85" i="80"/>
  <c r="T85" i="80" s="1"/>
  <c r="U85" i="80" s="1"/>
  <c r="S86" i="80"/>
  <c r="T86" i="80"/>
  <c r="U86" i="80" s="1"/>
  <c r="S87" i="80"/>
  <c r="T87" i="80"/>
  <c r="U87" i="80"/>
  <c r="S88" i="80"/>
  <c r="T88" i="80"/>
  <c r="U88" i="80"/>
  <c r="S89" i="80"/>
  <c r="T89" i="80" s="1"/>
  <c r="U89" i="80" s="1"/>
  <c r="S90" i="80"/>
  <c r="T90" i="80" s="1"/>
  <c r="U90" i="80" s="1"/>
  <c r="S91" i="80"/>
  <c r="T91" i="80"/>
  <c r="U91" i="80"/>
  <c r="S92" i="80"/>
  <c r="T92" i="80"/>
  <c r="U92" i="80"/>
  <c r="S93" i="80"/>
  <c r="T93" i="80" s="1"/>
  <c r="U93" i="80" s="1"/>
  <c r="S94" i="80"/>
  <c r="T94" i="80" s="1"/>
  <c r="U94" i="80" s="1"/>
  <c r="S95" i="80"/>
  <c r="T95" i="80"/>
  <c r="U95" i="80"/>
  <c r="S96" i="80"/>
  <c r="T96" i="80"/>
  <c r="U96" i="80"/>
  <c r="S97" i="80"/>
  <c r="T97" i="80" s="1"/>
  <c r="U97" i="80" s="1"/>
  <c r="S98" i="80"/>
  <c r="T98" i="80"/>
  <c r="U98" i="80" s="1"/>
  <c r="S99" i="80"/>
  <c r="T99" i="80"/>
  <c r="U99" i="80" s="1"/>
  <c r="S100" i="80"/>
  <c r="T100" i="80"/>
  <c r="U100" i="80"/>
  <c r="S101" i="80"/>
  <c r="T101" i="80" s="1"/>
  <c r="U101" i="80" s="1"/>
  <c r="S102" i="80"/>
  <c r="T102" i="80"/>
  <c r="U102" i="80" s="1"/>
  <c r="S103" i="80"/>
  <c r="T103" i="80"/>
  <c r="U103" i="80"/>
  <c r="S104" i="80"/>
  <c r="T104" i="80"/>
  <c r="U104" i="80"/>
  <c r="S105" i="80"/>
  <c r="T105" i="80" s="1"/>
  <c r="U105" i="80" s="1"/>
  <c r="S106" i="80"/>
  <c r="T106" i="80"/>
  <c r="U106" i="80" s="1"/>
  <c r="S107" i="80"/>
  <c r="T107" i="80"/>
  <c r="U107" i="80"/>
  <c r="S108" i="80"/>
  <c r="T108" i="80"/>
  <c r="U108" i="80"/>
  <c r="S109" i="80"/>
  <c r="T109" i="80" s="1"/>
  <c r="U109" i="80" s="1"/>
  <c r="S110" i="80"/>
  <c r="T110" i="80" s="1"/>
  <c r="U110" i="80" s="1"/>
  <c r="S111" i="80"/>
  <c r="T111" i="80"/>
  <c r="U111" i="80"/>
  <c r="S112" i="80"/>
  <c r="T112" i="80" s="1"/>
  <c r="U112" i="80"/>
  <c r="I83" i="80"/>
  <c r="H83" i="80"/>
  <c r="G83" i="80"/>
  <c r="E83" i="80"/>
  <c r="C83" i="80"/>
  <c r="I82" i="80"/>
  <c r="H82" i="80"/>
  <c r="G82" i="80"/>
  <c r="E82" i="80"/>
  <c r="C82" i="80"/>
  <c r="I81" i="80"/>
  <c r="H81" i="80"/>
  <c r="G81" i="80"/>
  <c r="E81" i="80"/>
  <c r="C81" i="80"/>
  <c r="I80" i="80"/>
  <c r="H80" i="80"/>
  <c r="G80" i="80"/>
  <c r="E80" i="80"/>
  <c r="I79" i="80"/>
  <c r="H79" i="80"/>
  <c r="G79" i="80"/>
  <c r="E79" i="80"/>
  <c r="C79" i="80"/>
  <c r="I78" i="80"/>
  <c r="H78" i="80"/>
  <c r="G78" i="80"/>
  <c r="E78" i="80"/>
  <c r="C78" i="80"/>
  <c r="I77" i="80"/>
  <c r="H77" i="80"/>
  <c r="G77" i="80"/>
  <c r="E77" i="80"/>
  <c r="I76" i="80"/>
  <c r="H76" i="80"/>
  <c r="G76" i="80"/>
  <c r="E76" i="80"/>
  <c r="I75" i="80"/>
  <c r="H75" i="80"/>
  <c r="G75" i="80"/>
  <c r="E75" i="80"/>
  <c r="C75" i="80"/>
  <c r="I74" i="80"/>
  <c r="H74" i="80"/>
  <c r="G74" i="80"/>
  <c r="E74" i="80"/>
  <c r="C74" i="80"/>
  <c r="I73" i="80"/>
  <c r="H73" i="80"/>
  <c r="G73" i="80"/>
  <c r="E73" i="80"/>
  <c r="C73" i="80"/>
  <c r="I72" i="80"/>
  <c r="H72" i="80"/>
  <c r="G72" i="80"/>
  <c r="E72" i="80"/>
  <c r="I71" i="80"/>
  <c r="H71" i="80"/>
  <c r="G71" i="80"/>
  <c r="E71" i="80"/>
  <c r="C71" i="80"/>
  <c r="H70" i="80"/>
  <c r="C70" i="80"/>
  <c r="I69" i="80"/>
  <c r="H69" i="80"/>
  <c r="G69" i="80"/>
  <c r="E69" i="80"/>
  <c r="C67" i="80"/>
  <c r="C66" i="80"/>
  <c r="C65" i="80"/>
  <c r="C63" i="80"/>
  <c r="C62" i="80"/>
  <c r="C59" i="80"/>
  <c r="C58" i="80"/>
  <c r="C57" i="80"/>
  <c r="C55" i="80"/>
  <c r="C54" i="80"/>
  <c r="C53" i="80"/>
  <c r="C51" i="80"/>
  <c r="C50" i="80"/>
  <c r="C49" i="80"/>
  <c r="C47" i="80"/>
  <c r="B46" i="80"/>
  <c r="AE46" i="80" s="1"/>
  <c r="AH46" i="80"/>
  <c r="B45" i="80"/>
  <c r="B40" i="80"/>
  <c r="W40" i="80" s="1"/>
  <c r="B39" i="80"/>
  <c r="W39" i="80" s="1"/>
  <c r="AF39" i="80"/>
  <c r="B21" i="80"/>
  <c r="W21" i="80"/>
  <c r="B22" i="80"/>
  <c r="W22" i="80"/>
  <c r="B23" i="80"/>
  <c r="B24" i="80"/>
  <c r="B25" i="80"/>
  <c r="W25" i="80"/>
  <c r="B26" i="80"/>
  <c r="W26" i="80"/>
  <c r="B27" i="80"/>
  <c r="B28" i="80"/>
  <c r="B29" i="80"/>
  <c r="C21" i="80"/>
  <c r="C22" i="80"/>
  <c r="C23" i="80"/>
  <c r="C24" i="80"/>
  <c r="C25" i="80"/>
  <c r="C26" i="80"/>
  <c r="C27" i="80"/>
  <c r="C28" i="80"/>
  <c r="C29" i="80"/>
  <c r="B30" i="80"/>
  <c r="C30" i="80"/>
  <c r="B31" i="80"/>
  <c r="C31" i="80"/>
  <c r="B32" i="80"/>
  <c r="C32" i="80"/>
  <c r="B33" i="80"/>
  <c r="C33" i="80"/>
  <c r="B34" i="80"/>
  <c r="C34" i="80"/>
  <c r="B35" i="80"/>
  <c r="C35" i="80"/>
  <c r="B36" i="80"/>
  <c r="C36" i="80"/>
  <c r="B37" i="80"/>
  <c r="C37" i="80"/>
  <c r="B38" i="80"/>
  <c r="W27" i="80"/>
  <c r="W28" i="80"/>
  <c r="W30" i="80"/>
  <c r="W32" i="80"/>
  <c r="W34" i="80"/>
  <c r="W36" i="80"/>
  <c r="AF38" i="80"/>
  <c r="W38" i="80"/>
  <c r="AE38" i="80"/>
  <c r="J6" i="80"/>
  <c r="K6" i="80"/>
  <c r="L6" i="80"/>
  <c r="M6" i="80"/>
  <c r="AA9" i="80"/>
  <c r="Z9" i="80"/>
  <c r="Y9" i="80"/>
  <c r="X9" i="80"/>
  <c r="W9" i="80"/>
  <c r="AD7" i="80"/>
  <c r="AC7" i="80"/>
  <c r="AB7" i="80"/>
  <c r="AA7" i="80"/>
  <c r="Z7" i="80"/>
  <c r="Y7" i="80"/>
  <c r="X7" i="80"/>
  <c r="W7" i="80"/>
  <c r="P1" i="80"/>
  <c r="B41" i="79"/>
  <c r="V10" i="79"/>
  <c r="V8" i="79"/>
  <c r="W10" i="79" s="1"/>
  <c r="Y10" i="79"/>
  <c r="X10" i="79"/>
  <c r="AA10" i="79"/>
  <c r="AA8" i="79"/>
  <c r="B42" i="79"/>
  <c r="W42" i="79" s="1"/>
  <c r="AF42" i="79"/>
  <c r="B43" i="79"/>
  <c r="B44" i="79"/>
  <c r="W44" i="79"/>
  <c r="B47" i="79"/>
  <c r="W47" i="79"/>
  <c r="AG47" i="79" s="1"/>
  <c r="AH47" i="79" s="1"/>
  <c r="AI47" i="79"/>
  <c r="AJ47" i="79" s="1"/>
  <c r="AD47" i="79"/>
  <c r="B48" i="79"/>
  <c r="W48" i="79"/>
  <c r="AG48" i="79" s="1"/>
  <c r="AH48" i="79" s="1"/>
  <c r="AI48" i="79"/>
  <c r="AJ48" i="79" s="1"/>
  <c r="AD48" i="79"/>
  <c r="B49" i="79"/>
  <c r="W49" i="79"/>
  <c r="AG49" i="79" s="1"/>
  <c r="AH49" i="79" s="1"/>
  <c r="AI49" i="79"/>
  <c r="AJ49" i="79" s="1"/>
  <c r="AD49" i="79"/>
  <c r="B50" i="79"/>
  <c r="W50" i="79"/>
  <c r="AG50" i="79" s="1"/>
  <c r="AH50" i="79" s="1"/>
  <c r="AI50" i="79"/>
  <c r="AJ50" i="79" s="1"/>
  <c r="AD50" i="79"/>
  <c r="B51" i="79"/>
  <c r="W51" i="79"/>
  <c r="AG51" i="79" s="1"/>
  <c r="AH51" i="79" s="1"/>
  <c r="AI51" i="79"/>
  <c r="AJ51" i="79" s="1"/>
  <c r="AD51" i="79"/>
  <c r="B52" i="79"/>
  <c r="W52" i="79"/>
  <c r="AG52" i="79" s="1"/>
  <c r="AH52" i="79" s="1"/>
  <c r="AI52" i="79"/>
  <c r="AJ52" i="79" s="1"/>
  <c r="AD52" i="79"/>
  <c r="B53" i="79"/>
  <c r="W53" i="79"/>
  <c r="AG53" i="79" s="1"/>
  <c r="AH53" i="79" s="1"/>
  <c r="AI53" i="79"/>
  <c r="AJ53" i="79" s="1"/>
  <c r="AD53" i="79"/>
  <c r="B54" i="79"/>
  <c r="W54" i="79"/>
  <c r="AG54" i="79" s="1"/>
  <c r="AH54" i="79" s="1"/>
  <c r="AI54" i="79"/>
  <c r="AJ54" i="79" s="1"/>
  <c r="AD54" i="79"/>
  <c r="B55" i="79"/>
  <c r="W55" i="79"/>
  <c r="AG55" i="79" s="1"/>
  <c r="AH55" i="79" s="1"/>
  <c r="AI55" i="79"/>
  <c r="AJ55" i="79" s="1"/>
  <c r="AD55" i="79"/>
  <c r="B56" i="79"/>
  <c r="W56" i="79"/>
  <c r="AG56" i="79" s="1"/>
  <c r="AH56" i="79" s="1"/>
  <c r="AI56" i="79"/>
  <c r="AJ56" i="79" s="1"/>
  <c r="AD56" i="79"/>
  <c r="B57" i="79"/>
  <c r="W57" i="79"/>
  <c r="AG57" i="79" s="1"/>
  <c r="AH57" i="79" s="1"/>
  <c r="AI57" i="79"/>
  <c r="AJ57" i="79" s="1"/>
  <c r="AD57" i="79"/>
  <c r="B58" i="79"/>
  <c r="W58" i="79"/>
  <c r="AG58" i="79" s="1"/>
  <c r="AH58" i="79" s="1"/>
  <c r="AI58" i="79"/>
  <c r="AJ58" i="79" s="1"/>
  <c r="AD58" i="79"/>
  <c r="B59" i="79"/>
  <c r="W59" i="79"/>
  <c r="AG59" i="79" s="1"/>
  <c r="AH59" i="79" s="1"/>
  <c r="AI59" i="79"/>
  <c r="AJ59" i="79" s="1"/>
  <c r="AD59" i="79"/>
  <c r="B60" i="79"/>
  <c r="W60" i="79"/>
  <c r="AG60" i="79" s="1"/>
  <c r="AH60" i="79" s="1"/>
  <c r="AI60" i="79"/>
  <c r="AJ60" i="79" s="1"/>
  <c r="AD60" i="79"/>
  <c r="B61" i="79"/>
  <c r="W61" i="79"/>
  <c r="AG61" i="79" s="1"/>
  <c r="AH61" i="79" s="1"/>
  <c r="AI61" i="79"/>
  <c r="AJ61" i="79" s="1"/>
  <c r="AD61" i="79"/>
  <c r="B62" i="79"/>
  <c r="W62" i="79"/>
  <c r="AG62" i="79" s="1"/>
  <c r="AH62" i="79" s="1"/>
  <c r="AI62" i="79"/>
  <c r="AJ62" i="79" s="1"/>
  <c r="AD62" i="79"/>
  <c r="B63" i="79"/>
  <c r="W63" i="79"/>
  <c r="AG63" i="79" s="1"/>
  <c r="AH63" i="79" s="1"/>
  <c r="AI63" i="79"/>
  <c r="AJ63" i="79" s="1"/>
  <c r="AD63" i="79"/>
  <c r="B64" i="79"/>
  <c r="W64" i="79"/>
  <c r="AG64" i="79" s="1"/>
  <c r="AH64" i="79" s="1"/>
  <c r="AI64" i="79"/>
  <c r="AJ64" i="79" s="1"/>
  <c r="AD64" i="79"/>
  <c r="B65" i="79"/>
  <c r="W65" i="79"/>
  <c r="AG65" i="79" s="1"/>
  <c r="AH65" i="79" s="1"/>
  <c r="AI65" i="79"/>
  <c r="AJ65" i="79" s="1"/>
  <c r="AD65" i="79"/>
  <c r="B66" i="79"/>
  <c r="W66" i="79"/>
  <c r="AG66" i="79" s="1"/>
  <c r="AH66" i="79" s="1"/>
  <c r="AI66" i="79"/>
  <c r="AJ66" i="79" s="1"/>
  <c r="AD66" i="79"/>
  <c r="B67" i="79"/>
  <c r="W67" i="79"/>
  <c r="AG67" i="79" s="1"/>
  <c r="AH67" i="79" s="1"/>
  <c r="AI67" i="79"/>
  <c r="AJ67" i="79" s="1"/>
  <c r="AD67" i="79"/>
  <c r="B68" i="79"/>
  <c r="W68" i="79"/>
  <c r="AG68" i="79" s="1"/>
  <c r="AH68" i="79" s="1"/>
  <c r="AI68" i="79"/>
  <c r="AJ68" i="79" s="1"/>
  <c r="AD68" i="79"/>
  <c r="B69" i="79"/>
  <c r="AF69" i="79"/>
  <c r="W69" i="79"/>
  <c r="AG69" i="79" s="1"/>
  <c r="AH69" i="79" s="1"/>
  <c r="AI69" i="79"/>
  <c r="AJ69" i="79" s="1"/>
  <c r="AD69" i="79"/>
  <c r="AE69" i="79"/>
  <c r="B70" i="79"/>
  <c r="AF70" i="79"/>
  <c r="W70" i="79"/>
  <c r="AG70" i="79" s="1"/>
  <c r="AH70" i="79" s="1"/>
  <c r="AI70" i="79"/>
  <c r="AJ70" i="79" s="1"/>
  <c r="AD70" i="79"/>
  <c r="AE70" i="79"/>
  <c r="B71" i="79"/>
  <c r="AF71" i="79"/>
  <c r="W71" i="79"/>
  <c r="AG71" i="79" s="1"/>
  <c r="AH71" i="79" s="1"/>
  <c r="AI71" i="79"/>
  <c r="AJ71" i="79" s="1"/>
  <c r="AD71" i="79"/>
  <c r="AE71" i="79"/>
  <c r="B72" i="79"/>
  <c r="AF72" i="79"/>
  <c r="W72" i="79"/>
  <c r="AG72" i="79" s="1"/>
  <c r="AH72" i="79" s="1"/>
  <c r="AI72" i="79"/>
  <c r="AJ72" i="79" s="1"/>
  <c r="AD72" i="79"/>
  <c r="AE72" i="79"/>
  <c r="B73" i="79"/>
  <c r="AF73" i="79"/>
  <c r="W73" i="79"/>
  <c r="AG73" i="79" s="1"/>
  <c r="AH73" i="79" s="1"/>
  <c r="AI73" i="79"/>
  <c r="AJ73" i="79" s="1"/>
  <c r="AD73" i="79"/>
  <c r="AE73" i="79"/>
  <c r="B74" i="79"/>
  <c r="AF74" i="79"/>
  <c r="W74" i="79"/>
  <c r="AG74" i="79" s="1"/>
  <c r="AH74" i="79" s="1"/>
  <c r="AI74" i="79"/>
  <c r="AJ74" i="79" s="1"/>
  <c r="AD74" i="79"/>
  <c r="AE74" i="79"/>
  <c r="B75" i="79"/>
  <c r="AF75" i="79"/>
  <c r="W75" i="79"/>
  <c r="AG75" i="79" s="1"/>
  <c r="AH75" i="79" s="1"/>
  <c r="AI75" i="79"/>
  <c r="AJ75" i="79" s="1"/>
  <c r="AD75" i="79"/>
  <c r="AE75" i="79"/>
  <c r="B76" i="79"/>
  <c r="AF76" i="79"/>
  <c r="W76" i="79"/>
  <c r="AG76" i="79" s="1"/>
  <c r="AH76" i="79" s="1"/>
  <c r="AI76" i="79"/>
  <c r="AJ76" i="79" s="1"/>
  <c r="AD76" i="79"/>
  <c r="AE76" i="79"/>
  <c r="B77" i="79"/>
  <c r="AF77" i="79"/>
  <c r="W77" i="79"/>
  <c r="AG77" i="79" s="1"/>
  <c r="AH77" i="79" s="1"/>
  <c r="AI77" i="79"/>
  <c r="AJ77" i="79" s="1"/>
  <c r="AD77" i="79"/>
  <c r="AE77" i="79"/>
  <c r="B78" i="79"/>
  <c r="AF78" i="79"/>
  <c r="W78" i="79"/>
  <c r="AG78" i="79" s="1"/>
  <c r="AH78" i="79" s="1"/>
  <c r="AI78" i="79"/>
  <c r="AJ78" i="79" s="1"/>
  <c r="AD78" i="79"/>
  <c r="AE78" i="79"/>
  <c r="B79" i="79"/>
  <c r="AF79" i="79"/>
  <c r="W79" i="79"/>
  <c r="AG79" i="79" s="1"/>
  <c r="AH79" i="79" s="1"/>
  <c r="AI79" i="79"/>
  <c r="AJ79" i="79" s="1"/>
  <c r="AD79" i="79"/>
  <c r="AE79" i="79"/>
  <c r="B80" i="79"/>
  <c r="AF80" i="79"/>
  <c r="W80" i="79"/>
  <c r="AG80" i="79" s="1"/>
  <c r="AH80" i="79" s="1"/>
  <c r="AI80" i="79"/>
  <c r="AJ80" i="79" s="1"/>
  <c r="AD80" i="79"/>
  <c r="AE80" i="79"/>
  <c r="B81" i="79"/>
  <c r="AF81" i="79"/>
  <c r="W81" i="79"/>
  <c r="AG81" i="79" s="1"/>
  <c r="AH81" i="79" s="1"/>
  <c r="AI81" i="79"/>
  <c r="AJ81" i="79" s="1"/>
  <c r="AD81" i="79"/>
  <c r="AE81" i="79"/>
  <c r="B82" i="79"/>
  <c r="AF82" i="79"/>
  <c r="W82" i="79"/>
  <c r="AG82" i="79" s="1"/>
  <c r="AH82" i="79" s="1"/>
  <c r="AI82" i="79"/>
  <c r="AJ82" i="79" s="1"/>
  <c r="AD82" i="79"/>
  <c r="AE82" i="79"/>
  <c r="B83" i="79"/>
  <c r="AF83" i="79"/>
  <c r="W83" i="79"/>
  <c r="AG83" i="79" s="1"/>
  <c r="AH83" i="79" s="1"/>
  <c r="AI83" i="79"/>
  <c r="AJ83" i="79" s="1"/>
  <c r="AD83" i="79"/>
  <c r="AE83" i="79"/>
  <c r="AB8" i="79"/>
  <c r="AC8" i="79"/>
  <c r="AD8" i="79"/>
  <c r="AC47" i="79"/>
  <c r="AC48" i="79"/>
  <c r="AC49" i="79"/>
  <c r="AC50" i="79"/>
  <c r="AC51" i="79"/>
  <c r="AC52" i="79"/>
  <c r="C52" i="79" s="1"/>
  <c r="AC53" i="79"/>
  <c r="AC54" i="79"/>
  <c r="AC55" i="79"/>
  <c r="AC56" i="79"/>
  <c r="AC57" i="79"/>
  <c r="AC58" i="79"/>
  <c r="AC59" i="79"/>
  <c r="AC60" i="79"/>
  <c r="C60" i="79" s="1"/>
  <c r="AC61" i="79"/>
  <c r="AC62" i="79"/>
  <c r="AC63" i="79"/>
  <c r="AC64" i="79"/>
  <c r="AC65" i="79"/>
  <c r="C65" i="79" s="1"/>
  <c r="AC66" i="79"/>
  <c r="AC67" i="79"/>
  <c r="AC68" i="79"/>
  <c r="C68" i="79" s="1"/>
  <c r="AC69" i="79"/>
  <c r="AC70" i="79"/>
  <c r="AC71" i="79"/>
  <c r="AC72" i="79"/>
  <c r="AC73" i="79"/>
  <c r="C73" i="79" s="1"/>
  <c r="AC74" i="79"/>
  <c r="AC75" i="79"/>
  <c r="AC76" i="79"/>
  <c r="C76" i="79" s="1"/>
  <c r="AC77" i="79"/>
  <c r="AC78" i="79"/>
  <c r="C78" i="79" s="1"/>
  <c r="AC79" i="79"/>
  <c r="AC80" i="79"/>
  <c r="AC81" i="79"/>
  <c r="AC82" i="79"/>
  <c r="AC83" i="79"/>
  <c r="S45" i="79"/>
  <c r="T45" i="79" s="1"/>
  <c r="U45" i="79" s="1"/>
  <c r="S46" i="79"/>
  <c r="T46" i="79"/>
  <c r="U46" i="79" s="1"/>
  <c r="S84" i="79"/>
  <c r="T84" i="79" s="1"/>
  <c r="U84" i="79"/>
  <c r="S85" i="79"/>
  <c r="T85" i="79" s="1"/>
  <c r="U85" i="79" s="1"/>
  <c r="S86" i="79"/>
  <c r="T86" i="79" s="1"/>
  <c r="U86" i="79" s="1"/>
  <c r="S87" i="79"/>
  <c r="T87" i="79"/>
  <c r="U87" i="79"/>
  <c r="S88" i="79"/>
  <c r="T88" i="79" s="1"/>
  <c r="U88" i="79"/>
  <c r="S89" i="79"/>
  <c r="T89" i="79" s="1"/>
  <c r="U89" i="79" s="1"/>
  <c r="S90" i="79"/>
  <c r="T90" i="79" s="1"/>
  <c r="U90" i="79" s="1"/>
  <c r="S91" i="79"/>
  <c r="T91" i="79"/>
  <c r="U91" i="79"/>
  <c r="S92" i="79"/>
  <c r="T92" i="79" s="1"/>
  <c r="U92" i="79"/>
  <c r="S93" i="79"/>
  <c r="T93" i="79" s="1"/>
  <c r="U93" i="79" s="1"/>
  <c r="S94" i="79"/>
  <c r="T94" i="79" s="1"/>
  <c r="U94" i="79" s="1"/>
  <c r="S95" i="79"/>
  <c r="T95" i="79"/>
  <c r="U95" i="79"/>
  <c r="S96" i="79"/>
  <c r="T96" i="79" s="1"/>
  <c r="U96" i="79"/>
  <c r="S97" i="79"/>
  <c r="T97" i="79" s="1"/>
  <c r="U97" i="79" s="1"/>
  <c r="S98" i="79"/>
  <c r="T98" i="79" s="1"/>
  <c r="U98" i="79" s="1"/>
  <c r="S99" i="79"/>
  <c r="T99" i="79"/>
  <c r="U99" i="79"/>
  <c r="S100" i="79"/>
  <c r="T100" i="79" s="1"/>
  <c r="U100" i="79"/>
  <c r="S101" i="79"/>
  <c r="T101" i="79" s="1"/>
  <c r="U101" i="79" s="1"/>
  <c r="S102" i="79"/>
  <c r="T102" i="79" s="1"/>
  <c r="U102" i="79" s="1"/>
  <c r="S103" i="79"/>
  <c r="T103" i="79"/>
  <c r="U103" i="79"/>
  <c r="S104" i="79"/>
  <c r="T104" i="79" s="1"/>
  <c r="U104" i="79"/>
  <c r="S105" i="79"/>
  <c r="T105" i="79" s="1"/>
  <c r="U105" i="79" s="1"/>
  <c r="S106" i="79"/>
  <c r="T106" i="79" s="1"/>
  <c r="U106" i="79" s="1"/>
  <c r="S107" i="79"/>
  <c r="T107" i="79"/>
  <c r="U107" i="79"/>
  <c r="S108" i="79"/>
  <c r="T108" i="79" s="1"/>
  <c r="U108" i="79"/>
  <c r="S109" i="79"/>
  <c r="T109" i="79" s="1"/>
  <c r="U109" i="79" s="1"/>
  <c r="S110" i="79"/>
  <c r="T110" i="79" s="1"/>
  <c r="U110" i="79" s="1"/>
  <c r="S111" i="79"/>
  <c r="T111" i="79"/>
  <c r="U111" i="79"/>
  <c r="S112" i="79"/>
  <c r="T112" i="79" s="1"/>
  <c r="U112" i="79"/>
  <c r="I83" i="79"/>
  <c r="H83" i="79"/>
  <c r="G83" i="79"/>
  <c r="E83" i="79"/>
  <c r="C83" i="79"/>
  <c r="I82" i="79"/>
  <c r="H82" i="79"/>
  <c r="G82" i="79"/>
  <c r="E82" i="79"/>
  <c r="C82" i="79"/>
  <c r="I81" i="79"/>
  <c r="H81" i="79"/>
  <c r="G81" i="79"/>
  <c r="E81" i="79"/>
  <c r="C81" i="79"/>
  <c r="I80" i="79"/>
  <c r="H80" i="79"/>
  <c r="G80" i="79"/>
  <c r="E80" i="79"/>
  <c r="C80" i="79"/>
  <c r="I79" i="79"/>
  <c r="H79" i="79"/>
  <c r="G79" i="79"/>
  <c r="E79" i="79"/>
  <c r="C79" i="79"/>
  <c r="I78" i="79"/>
  <c r="H78" i="79"/>
  <c r="G78" i="79"/>
  <c r="E78" i="79"/>
  <c r="I77" i="79"/>
  <c r="H77" i="79"/>
  <c r="G77" i="79"/>
  <c r="E77" i="79"/>
  <c r="C77" i="79"/>
  <c r="I76" i="79"/>
  <c r="H76" i="79"/>
  <c r="G76" i="79"/>
  <c r="E76" i="79"/>
  <c r="I75" i="79"/>
  <c r="H75" i="79"/>
  <c r="G75" i="79"/>
  <c r="E75" i="79"/>
  <c r="C75" i="79"/>
  <c r="I74" i="79"/>
  <c r="H74" i="79"/>
  <c r="G74" i="79"/>
  <c r="E74" i="79"/>
  <c r="C74" i="79"/>
  <c r="I73" i="79"/>
  <c r="H73" i="79"/>
  <c r="G73" i="79"/>
  <c r="E73" i="79"/>
  <c r="I72" i="79"/>
  <c r="H72" i="79"/>
  <c r="G72" i="79"/>
  <c r="E72" i="79"/>
  <c r="C72" i="79"/>
  <c r="I71" i="79"/>
  <c r="H71" i="79"/>
  <c r="G71" i="79"/>
  <c r="E71" i="79"/>
  <c r="C71" i="79"/>
  <c r="I70" i="79"/>
  <c r="H70" i="79"/>
  <c r="G70" i="79"/>
  <c r="E70" i="79"/>
  <c r="C70" i="79"/>
  <c r="I69" i="79"/>
  <c r="H69" i="79"/>
  <c r="G69" i="79"/>
  <c r="E69" i="79"/>
  <c r="C69" i="79"/>
  <c r="Z8" i="79"/>
  <c r="I63" i="79" s="1"/>
  <c r="Y8" i="79"/>
  <c r="H63" i="79" s="1"/>
  <c r="H68" i="79"/>
  <c r="X8" i="79"/>
  <c r="G65" i="79" s="1"/>
  <c r="W8" i="79"/>
  <c r="E68" i="79"/>
  <c r="H67" i="79"/>
  <c r="G67" i="79"/>
  <c r="C67" i="79"/>
  <c r="I66" i="79"/>
  <c r="H66" i="79"/>
  <c r="G66" i="79"/>
  <c r="C66" i="79"/>
  <c r="I65" i="79"/>
  <c r="E65" i="79"/>
  <c r="I64" i="79"/>
  <c r="G64" i="79"/>
  <c r="E64" i="79"/>
  <c r="C64" i="79"/>
  <c r="G63" i="79"/>
  <c r="C63" i="79"/>
  <c r="I62" i="79"/>
  <c r="G62" i="79"/>
  <c r="C62" i="79"/>
  <c r="I61" i="79"/>
  <c r="E61" i="79"/>
  <c r="C61" i="79"/>
  <c r="I60" i="79"/>
  <c r="G60" i="79"/>
  <c r="E60" i="79"/>
  <c r="H59" i="79"/>
  <c r="G59" i="79"/>
  <c r="C59" i="79"/>
  <c r="I58" i="79"/>
  <c r="H58" i="79"/>
  <c r="G58" i="79"/>
  <c r="C58" i="79"/>
  <c r="I57" i="79"/>
  <c r="E57" i="79"/>
  <c r="C57" i="79"/>
  <c r="I56" i="79"/>
  <c r="G56" i="79"/>
  <c r="E56" i="79"/>
  <c r="C56" i="79"/>
  <c r="G55" i="79"/>
  <c r="C55" i="79"/>
  <c r="I54" i="79"/>
  <c r="G54" i="79"/>
  <c r="C54" i="79"/>
  <c r="I53" i="79"/>
  <c r="C53" i="79"/>
  <c r="I52" i="79"/>
  <c r="G52" i="79"/>
  <c r="G51" i="79"/>
  <c r="C51" i="79"/>
  <c r="I50" i="79"/>
  <c r="G50" i="79"/>
  <c r="C50" i="79"/>
  <c r="I49" i="79"/>
  <c r="E49" i="79"/>
  <c r="C49" i="79"/>
  <c r="I48" i="79"/>
  <c r="G48" i="79"/>
  <c r="E48" i="79"/>
  <c r="C48" i="79"/>
  <c r="H47" i="79"/>
  <c r="G47" i="79"/>
  <c r="C47" i="79"/>
  <c r="B46" i="79"/>
  <c r="AE46" i="79"/>
  <c r="AH46" i="79"/>
  <c r="B45" i="79"/>
  <c r="G44" i="79"/>
  <c r="E44" i="79"/>
  <c r="I42" i="79"/>
  <c r="H42" i="79"/>
  <c r="B40" i="79"/>
  <c r="W40" i="79" s="1"/>
  <c r="B39" i="79"/>
  <c r="W39" i="79" s="1"/>
  <c r="AG39" i="79" s="1"/>
  <c r="AH39" i="79" s="1"/>
  <c r="AF39" i="79"/>
  <c r="AE39" i="79"/>
  <c r="B21" i="79"/>
  <c r="W21" i="79"/>
  <c r="AF21" i="79"/>
  <c r="AI21" i="79"/>
  <c r="AJ21" i="79" s="1"/>
  <c r="B22" i="79"/>
  <c r="W22" i="79" s="1"/>
  <c r="AF22" i="79"/>
  <c r="B23" i="79"/>
  <c r="B24" i="79"/>
  <c r="W24" i="79"/>
  <c r="AG24" i="79" s="1"/>
  <c r="AH24" i="79" s="1"/>
  <c r="B25" i="79"/>
  <c r="W25" i="79"/>
  <c r="AF25" i="79"/>
  <c r="AI25" i="79"/>
  <c r="AJ25" i="79" s="1"/>
  <c r="B26" i="79"/>
  <c r="W26" i="79" s="1"/>
  <c r="I26" i="79" s="1"/>
  <c r="AF26" i="79"/>
  <c r="B27" i="79"/>
  <c r="AF27" i="79" s="1"/>
  <c r="B28" i="79"/>
  <c r="B29" i="79"/>
  <c r="C21" i="79"/>
  <c r="C22" i="79"/>
  <c r="C23" i="79"/>
  <c r="C24" i="79"/>
  <c r="C25" i="79"/>
  <c r="C26" i="79"/>
  <c r="C27" i="79"/>
  <c r="C28" i="79"/>
  <c r="C29" i="79"/>
  <c r="B30" i="79"/>
  <c r="C30" i="79"/>
  <c r="B31" i="79"/>
  <c r="C31" i="79"/>
  <c r="B32" i="79"/>
  <c r="AE32" i="79" s="1"/>
  <c r="C32" i="79"/>
  <c r="B33" i="79"/>
  <c r="C33" i="79"/>
  <c r="B34" i="79"/>
  <c r="C34" i="79"/>
  <c r="B35" i="79"/>
  <c r="C35" i="79"/>
  <c r="B36" i="79"/>
  <c r="AE36" i="79" s="1"/>
  <c r="C36" i="79"/>
  <c r="B37" i="79"/>
  <c r="C37" i="79"/>
  <c r="B38" i="79"/>
  <c r="AE38" i="79" s="1"/>
  <c r="AI26" i="79"/>
  <c r="AJ26" i="79" s="1"/>
  <c r="W27" i="79"/>
  <c r="AG27" i="79"/>
  <c r="AH27" i="79" s="1"/>
  <c r="AI27" i="79"/>
  <c r="AJ27" i="79" s="1"/>
  <c r="AE27" i="79"/>
  <c r="W28" i="79"/>
  <c r="AF28" i="79"/>
  <c r="AI28" i="79"/>
  <c r="AJ28" i="79" s="1"/>
  <c r="W30" i="79"/>
  <c r="AF30" i="79"/>
  <c r="W32" i="79"/>
  <c r="AF32" i="79"/>
  <c r="AI32" i="79"/>
  <c r="AJ32" i="79" s="1"/>
  <c r="W34" i="79"/>
  <c r="E34" i="79" s="1"/>
  <c r="AF34" i="79"/>
  <c r="W36" i="79"/>
  <c r="AF36" i="79"/>
  <c r="AI36" i="79"/>
  <c r="AJ36" i="79" s="1"/>
  <c r="AF38" i="79"/>
  <c r="W38" i="79"/>
  <c r="AG38" i="79" s="1"/>
  <c r="AH38" i="79" s="1"/>
  <c r="G36" i="79"/>
  <c r="E36" i="79"/>
  <c r="G32" i="79"/>
  <c r="E32" i="79"/>
  <c r="G28" i="79"/>
  <c r="E28" i="79"/>
  <c r="I27" i="79"/>
  <c r="G27" i="79"/>
  <c r="E26" i="79"/>
  <c r="I25" i="79"/>
  <c r="G24" i="79"/>
  <c r="E22" i="79"/>
  <c r="I21" i="79"/>
  <c r="Z10" i="79"/>
  <c r="J6" i="79"/>
  <c r="K6" i="79"/>
  <c r="L6" i="79"/>
  <c r="M6" i="79"/>
  <c r="AA9" i="79"/>
  <c r="Z9" i="79"/>
  <c r="Y9" i="79"/>
  <c r="X9" i="79"/>
  <c r="W9" i="79"/>
  <c r="AD7" i="79"/>
  <c r="AC7" i="79"/>
  <c r="AB7" i="79"/>
  <c r="AA7" i="79"/>
  <c r="Z7" i="79"/>
  <c r="Y7" i="79"/>
  <c r="X7" i="79"/>
  <c r="W7" i="79"/>
  <c r="P1" i="79"/>
  <c r="G57" i="17"/>
  <c r="G60" i="17"/>
  <c r="H57" i="17"/>
  <c r="H60" i="17"/>
  <c r="I57" i="17"/>
  <c r="I60" i="17"/>
  <c r="J57" i="17"/>
  <c r="J60" i="17"/>
  <c r="W8" i="30"/>
  <c r="E56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W8" i="75"/>
  <c r="E48" i="75"/>
  <c r="E49" i="75"/>
  <c r="E50" i="75"/>
  <c r="E51" i="75"/>
  <c r="E52" i="75"/>
  <c r="E53" i="75"/>
  <c r="E54" i="75"/>
  <c r="E56" i="75"/>
  <c r="E57" i="75"/>
  <c r="E58" i="75"/>
  <c r="E59" i="75"/>
  <c r="E60" i="75"/>
  <c r="E61" i="75"/>
  <c r="E62" i="75"/>
  <c r="E64" i="75"/>
  <c r="E65" i="75"/>
  <c r="E66" i="75"/>
  <c r="E67" i="75"/>
  <c r="E68" i="75"/>
  <c r="E69" i="75"/>
  <c r="E70" i="75"/>
  <c r="E71" i="75"/>
  <c r="E72" i="75"/>
  <c r="E73" i="75"/>
  <c r="E74" i="75"/>
  <c r="E75" i="75"/>
  <c r="E76" i="75"/>
  <c r="E77" i="75"/>
  <c r="E78" i="75"/>
  <c r="E79" i="75"/>
  <c r="E80" i="75"/>
  <c r="E81" i="75"/>
  <c r="E82" i="75"/>
  <c r="E83" i="75"/>
  <c r="S45" i="75"/>
  <c r="T45" i="75" s="1"/>
  <c r="U45" i="75" s="1"/>
  <c r="S46" i="75"/>
  <c r="T46" i="75"/>
  <c r="U46" i="75" s="1"/>
  <c r="S84" i="75"/>
  <c r="T84" i="75"/>
  <c r="U84" i="75"/>
  <c r="S85" i="75"/>
  <c r="T85" i="75" s="1"/>
  <c r="U85" i="75" s="1"/>
  <c r="S86" i="75"/>
  <c r="T86" i="75" s="1"/>
  <c r="U86" i="75" s="1"/>
  <c r="S87" i="75"/>
  <c r="T87" i="75"/>
  <c r="U87" i="75"/>
  <c r="S88" i="75"/>
  <c r="T88" i="75"/>
  <c r="U88" i="75"/>
  <c r="S89" i="75"/>
  <c r="T89" i="75" s="1"/>
  <c r="U89" i="75" s="1"/>
  <c r="S90" i="75"/>
  <c r="T90" i="75"/>
  <c r="U90" i="75" s="1"/>
  <c r="S91" i="75"/>
  <c r="T91" i="75"/>
  <c r="U91" i="75" s="1"/>
  <c r="S92" i="75"/>
  <c r="T92" i="75"/>
  <c r="U92" i="75"/>
  <c r="S93" i="75"/>
  <c r="T93" i="75" s="1"/>
  <c r="U93" i="75" s="1"/>
  <c r="S94" i="75"/>
  <c r="T94" i="75"/>
  <c r="U94" i="75" s="1"/>
  <c r="S95" i="75"/>
  <c r="T95" i="75"/>
  <c r="U95" i="75"/>
  <c r="S96" i="75"/>
  <c r="T96" i="75"/>
  <c r="U96" i="75"/>
  <c r="S97" i="75"/>
  <c r="T97" i="75" s="1"/>
  <c r="U97" i="75" s="1"/>
  <c r="S98" i="75"/>
  <c r="T98" i="75"/>
  <c r="U98" i="75" s="1"/>
  <c r="S99" i="75"/>
  <c r="T99" i="75"/>
  <c r="U99" i="75"/>
  <c r="S100" i="75"/>
  <c r="T100" i="75"/>
  <c r="U100" i="75"/>
  <c r="S101" i="75"/>
  <c r="T101" i="75" s="1"/>
  <c r="U101" i="75" s="1"/>
  <c r="S102" i="75"/>
  <c r="T102" i="75" s="1"/>
  <c r="U102" i="75" s="1"/>
  <c r="S103" i="75"/>
  <c r="T103" i="75"/>
  <c r="U103" i="75"/>
  <c r="S104" i="75"/>
  <c r="T104" i="75"/>
  <c r="U104" i="75"/>
  <c r="S105" i="75"/>
  <c r="T105" i="75" s="1"/>
  <c r="U105" i="75" s="1"/>
  <c r="S106" i="75"/>
  <c r="T106" i="75"/>
  <c r="U106" i="75" s="1"/>
  <c r="S107" i="75"/>
  <c r="T107" i="75"/>
  <c r="U107" i="75" s="1"/>
  <c r="S108" i="75"/>
  <c r="T108" i="75"/>
  <c r="U108" i="75"/>
  <c r="S109" i="75"/>
  <c r="T109" i="75" s="1"/>
  <c r="U109" i="75" s="1"/>
  <c r="S110" i="75"/>
  <c r="T110" i="75"/>
  <c r="U110" i="75" s="1"/>
  <c r="S111" i="75"/>
  <c r="T111" i="75"/>
  <c r="U111" i="75"/>
  <c r="S112" i="75"/>
  <c r="T112" i="75"/>
  <c r="U112" i="75"/>
  <c r="I83" i="75"/>
  <c r="H83" i="75"/>
  <c r="G83" i="75"/>
  <c r="I82" i="75"/>
  <c r="H82" i="75"/>
  <c r="G82" i="75"/>
  <c r="I81" i="75"/>
  <c r="H81" i="75"/>
  <c r="G81" i="75"/>
  <c r="I80" i="75"/>
  <c r="H80" i="75"/>
  <c r="G80" i="75"/>
  <c r="I79" i="75"/>
  <c r="H79" i="75"/>
  <c r="G79" i="75"/>
  <c r="I78" i="75"/>
  <c r="H78" i="75"/>
  <c r="G78" i="75"/>
  <c r="I77" i="75"/>
  <c r="H77" i="75"/>
  <c r="G77" i="75"/>
  <c r="I76" i="75"/>
  <c r="H76" i="75"/>
  <c r="G76" i="75"/>
  <c r="I75" i="75"/>
  <c r="H75" i="75"/>
  <c r="G75" i="75"/>
  <c r="I74" i="75"/>
  <c r="H74" i="75"/>
  <c r="G74" i="75"/>
  <c r="I73" i="75"/>
  <c r="H73" i="75"/>
  <c r="G73" i="75"/>
  <c r="I72" i="75"/>
  <c r="H72" i="75"/>
  <c r="G72" i="75"/>
  <c r="I71" i="75"/>
  <c r="H71" i="75"/>
  <c r="G71" i="75"/>
  <c r="I70" i="75"/>
  <c r="H70" i="75"/>
  <c r="G70" i="75"/>
  <c r="I69" i="75"/>
  <c r="H69" i="75"/>
  <c r="G69" i="75"/>
  <c r="Z8" i="75"/>
  <c r="Y8" i="75"/>
  <c r="H68" i="75"/>
  <c r="X8" i="75"/>
  <c r="H67" i="75"/>
  <c r="I66" i="75"/>
  <c r="H66" i="75"/>
  <c r="H65" i="75"/>
  <c r="H64" i="75"/>
  <c r="H62" i="75"/>
  <c r="H61" i="75"/>
  <c r="H60" i="75"/>
  <c r="G60" i="75"/>
  <c r="H59" i="75"/>
  <c r="H58" i="75"/>
  <c r="H57" i="75"/>
  <c r="H56" i="75"/>
  <c r="G56" i="75"/>
  <c r="H54" i="75"/>
  <c r="I53" i="75"/>
  <c r="H53" i="75"/>
  <c r="H52" i="75"/>
  <c r="H51" i="75"/>
  <c r="H50" i="75"/>
  <c r="I49" i="75"/>
  <c r="H49" i="75"/>
  <c r="H48" i="75"/>
  <c r="AE46" i="75"/>
  <c r="AM46" i="75" s="1"/>
  <c r="AH46" i="75"/>
  <c r="H44" i="75"/>
  <c r="E44" i="75"/>
  <c r="H43" i="75"/>
  <c r="E43" i="75"/>
  <c r="I42" i="75"/>
  <c r="H42" i="75"/>
  <c r="E42" i="75"/>
  <c r="I41" i="75"/>
  <c r="W40" i="75"/>
  <c r="AF39" i="75"/>
  <c r="W39" i="75"/>
  <c r="AE39" i="75"/>
  <c r="AF38" i="75"/>
  <c r="W38" i="75"/>
  <c r="AE38" i="75"/>
  <c r="E37" i="75"/>
  <c r="I36" i="75"/>
  <c r="H36" i="75"/>
  <c r="E36" i="75"/>
  <c r="H35" i="75"/>
  <c r="E35" i="75"/>
  <c r="I34" i="75"/>
  <c r="H34" i="75"/>
  <c r="E34" i="75"/>
  <c r="H33" i="75"/>
  <c r="E33" i="75"/>
  <c r="I32" i="75"/>
  <c r="H32" i="75"/>
  <c r="E32" i="75"/>
  <c r="H31" i="75"/>
  <c r="E31" i="75"/>
  <c r="I30" i="75"/>
  <c r="H30" i="75"/>
  <c r="E30" i="75"/>
  <c r="H29" i="75"/>
  <c r="E29" i="75"/>
  <c r="H27" i="75"/>
  <c r="E27" i="75"/>
  <c r="H26" i="75"/>
  <c r="E26" i="75"/>
  <c r="H24" i="75"/>
  <c r="E24" i="75"/>
  <c r="H23" i="75"/>
  <c r="G23" i="75"/>
  <c r="E23" i="75"/>
  <c r="H22" i="75"/>
  <c r="E22" i="75"/>
  <c r="H21" i="75"/>
  <c r="G21" i="75"/>
  <c r="E21" i="75"/>
  <c r="Z10" i="75"/>
  <c r="AA9" i="75"/>
  <c r="Z9" i="75"/>
  <c r="Y9" i="75"/>
  <c r="X9" i="75"/>
  <c r="W9" i="75"/>
  <c r="AD7" i="75"/>
  <c r="AC7" i="75"/>
  <c r="AB7" i="75"/>
  <c r="AA7" i="75"/>
  <c r="Z7" i="75"/>
  <c r="Y7" i="75"/>
  <c r="X7" i="75"/>
  <c r="W7" i="75"/>
  <c r="N6" i="75"/>
  <c r="P1" i="75"/>
  <c r="X8" i="30"/>
  <c r="Y8" i="30"/>
  <c r="Z8" i="30"/>
  <c r="I56" i="30" s="1"/>
  <c r="C61" i="17"/>
  <c r="O61" i="17"/>
  <c r="C62" i="17"/>
  <c r="O62" i="17"/>
  <c r="C63" i="17"/>
  <c r="O63" i="17"/>
  <c r="C64" i="17"/>
  <c r="O64" i="17"/>
  <c r="S45" i="30"/>
  <c r="T45" i="30"/>
  <c r="U45" i="30" s="1"/>
  <c r="S46" i="30"/>
  <c r="T46" i="30"/>
  <c r="U46" i="30"/>
  <c r="S84" i="30"/>
  <c r="T84" i="30" s="1"/>
  <c r="U84" i="30" s="1"/>
  <c r="S85" i="30"/>
  <c r="T85" i="30"/>
  <c r="U85" i="30" s="1"/>
  <c r="S86" i="30"/>
  <c r="T86" i="30"/>
  <c r="U86" i="30"/>
  <c r="S87" i="30"/>
  <c r="T87" i="30"/>
  <c r="U87" i="30"/>
  <c r="S88" i="30"/>
  <c r="T88" i="30" s="1"/>
  <c r="U88" i="30" s="1"/>
  <c r="S89" i="30"/>
  <c r="T89" i="30"/>
  <c r="U89" i="30" s="1"/>
  <c r="S90" i="30"/>
  <c r="T90" i="30"/>
  <c r="U90" i="30"/>
  <c r="S91" i="30"/>
  <c r="T91" i="30"/>
  <c r="U91" i="30"/>
  <c r="S92" i="30"/>
  <c r="T92" i="30" s="1"/>
  <c r="U92" i="30" s="1"/>
  <c r="S93" i="30"/>
  <c r="T93" i="30" s="1"/>
  <c r="U93" i="30" s="1"/>
  <c r="S94" i="30"/>
  <c r="T94" i="30"/>
  <c r="U94" i="30"/>
  <c r="S95" i="30"/>
  <c r="T95" i="30"/>
  <c r="U95" i="30"/>
  <c r="S96" i="30"/>
  <c r="T96" i="30" s="1"/>
  <c r="U96" i="30" s="1"/>
  <c r="S97" i="30"/>
  <c r="T97" i="30"/>
  <c r="U97" i="30" s="1"/>
  <c r="S98" i="30"/>
  <c r="T98" i="30"/>
  <c r="U98" i="30" s="1"/>
  <c r="S99" i="30"/>
  <c r="T99" i="30"/>
  <c r="U99" i="30"/>
  <c r="S100" i="30"/>
  <c r="T100" i="30" s="1"/>
  <c r="U100" i="30" s="1"/>
  <c r="S101" i="30"/>
  <c r="T101" i="30"/>
  <c r="U101" i="30" s="1"/>
  <c r="S102" i="30"/>
  <c r="T102" i="30"/>
  <c r="U102" i="30"/>
  <c r="S103" i="30"/>
  <c r="T103" i="30"/>
  <c r="U103" i="30"/>
  <c r="S104" i="30"/>
  <c r="T104" i="30" s="1"/>
  <c r="U104" i="30" s="1"/>
  <c r="S105" i="30"/>
  <c r="T105" i="30"/>
  <c r="U105" i="30" s="1"/>
  <c r="S106" i="30"/>
  <c r="T106" i="30"/>
  <c r="U106" i="30"/>
  <c r="S107" i="30"/>
  <c r="T107" i="30"/>
  <c r="U107" i="30"/>
  <c r="S108" i="30"/>
  <c r="T108" i="30" s="1"/>
  <c r="U108" i="30" s="1"/>
  <c r="S109" i="30"/>
  <c r="T109" i="30" s="1"/>
  <c r="U109" i="30" s="1"/>
  <c r="S110" i="30"/>
  <c r="T110" i="30"/>
  <c r="U110" i="30"/>
  <c r="S111" i="30"/>
  <c r="T111" i="30"/>
  <c r="U111" i="30"/>
  <c r="S112" i="30"/>
  <c r="T112" i="30" s="1"/>
  <c r="U112" i="30" s="1"/>
  <c r="W38" i="30"/>
  <c r="AI38" i="30"/>
  <c r="AJ38" i="30" s="1"/>
  <c r="W39" i="30"/>
  <c r="AG39" i="30" s="1"/>
  <c r="AH39" i="30" s="1"/>
  <c r="W40" i="30"/>
  <c r="D61" i="17"/>
  <c r="E61" i="17"/>
  <c r="F61" i="17"/>
  <c r="G61" i="17"/>
  <c r="H61" i="17"/>
  <c r="I61" i="17"/>
  <c r="J61" i="17"/>
  <c r="D62" i="17"/>
  <c r="E62" i="17"/>
  <c r="F62" i="17"/>
  <c r="G62" i="17"/>
  <c r="H62" i="17"/>
  <c r="I62" i="17"/>
  <c r="J62" i="17"/>
  <c r="D63" i="17"/>
  <c r="E63" i="17"/>
  <c r="F63" i="17"/>
  <c r="G63" i="17"/>
  <c r="H63" i="17"/>
  <c r="I63" i="17"/>
  <c r="J63" i="17"/>
  <c r="D64" i="17"/>
  <c r="E64" i="17"/>
  <c r="F64" i="17"/>
  <c r="G64" i="17"/>
  <c r="H64" i="17"/>
  <c r="I64" i="17"/>
  <c r="J64" i="17"/>
  <c r="B55" i="17"/>
  <c r="B61" i="17"/>
  <c r="B62" i="17"/>
  <c r="B63" i="17"/>
  <c r="B64" i="17"/>
  <c r="AE39" i="30"/>
  <c r="AF39" i="30"/>
  <c r="K13" i="1"/>
  <c r="G23" i="17"/>
  <c r="H23" i="17" s="1"/>
  <c r="G22" i="17"/>
  <c r="H22" i="17" s="1"/>
  <c r="N42" i="17"/>
  <c r="O42" i="17" s="1"/>
  <c r="N44" i="17"/>
  <c r="O44" i="17" s="1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AH46" i="30"/>
  <c r="C51" i="30"/>
  <c r="C60" i="30"/>
  <c r="C58" i="30"/>
  <c r="AG38" i="30"/>
  <c r="AH38" i="30" s="1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47" i="30"/>
  <c r="C48" i="30"/>
  <c r="C49" i="30"/>
  <c r="C50" i="30"/>
  <c r="C54" i="30"/>
  <c r="C55" i="30"/>
  <c r="C56" i="30"/>
  <c r="C57" i="30"/>
  <c r="C62" i="30"/>
  <c r="C63" i="30"/>
  <c r="C64" i="30"/>
  <c r="C65" i="30"/>
  <c r="C66" i="30"/>
  <c r="P8" i="1"/>
  <c r="D8" i="1"/>
  <c r="H6" i="1"/>
  <c r="H4" i="1"/>
  <c r="H5" i="1"/>
  <c r="S86" i="6"/>
  <c r="S40" i="6"/>
  <c r="S46" i="6" s="1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63" i="6"/>
  <c r="T38" i="6"/>
  <c r="B56" i="6"/>
  <c r="B57" i="6"/>
  <c r="B18" i="17"/>
  <c r="S56" i="6" s="1"/>
  <c r="B19" i="17"/>
  <c r="S57" i="6" s="1"/>
  <c r="AE46" i="30"/>
  <c r="AL46" i="30" s="1"/>
  <c r="AF38" i="30"/>
  <c r="AE38" i="30"/>
  <c r="Z10" i="30"/>
  <c r="Z9" i="30"/>
  <c r="AA9" i="30"/>
  <c r="N46" i="17"/>
  <c r="O46" i="17" s="1"/>
  <c r="N47" i="17"/>
  <c r="O47" i="17"/>
  <c r="N48" i="17"/>
  <c r="O48" i="17" s="1"/>
  <c r="B42" i="17"/>
  <c r="G49" i="30"/>
  <c r="H49" i="30"/>
  <c r="I49" i="30"/>
  <c r="G56" i="30"/>
  <c r="H56" i="30"/>
  <c r="G69" i="30"/>
  <c r="H69" i="30"/>
  <c r="I69" i="30"/>
  <c r="G70" i="30"/>
  <c r="H70" i="30"/>
  <c r="I70" i="30"/>
  <c r="G71" i="30"/>
  <c r="H71" i="30"/>
  <c r="I71" i="30"/>
  <c r="G72" i="30"/>
  <c r="H72" i="30"/>
  <c r="I72" i="30"/>
  <c r="G73" i="30"/>
  <c r="H73" i="30"/>
  <c r="I73" i="30"/>
  <c r="G74" i="30"/>
  <c r="H74" i="30"/>
  <c r="I74" i="30"/>
  <c r="G75" i="30"/>
  <c r="H75" i="30"/>
  <c r="I75" i="30"/>
  <c r="G76" i="30"/>
  <c r="H76" i="30"/>
  <c r="I76" i="30"/>
  <c r="G77" i="30"/>
  <c r="H77" i="30"/>
  <c r="I77" i="30"/>
  <c r="G78" i="30"/>
  <c r="H78" i="30"/>
  <c r="I78" i="30"/>
  <c r="G79" i="30"/>
  <c r="H79" i="30"/>
  <c r="I79" i="30"/>
  <c r="G80" i="30"/>
  <c r="H80" i="30"/>
  <c r="I80" i="30"/>
  <c r="G81" i="30"/>
  <c r="H81" i="30"/>
  <c r="I81" i="30"/>
  <c r="G82" i="30"/>
  <c r="H82" i="30"/>
  <c r="I82" i="30"/>
  <c r="G83" i="30"/>
  <c r="H83" i="30"/>
  <c r="I83" i="30"/>
  <c r="G24" i="30"/>
  <c r="H24" i="30"/>
  <c r="G27" i="30"/>
  <c r="H27" i="30"/>
  <c r="I27" i="30"/>
  <c r="G32" i="30"/>
  <c r="H32" i="30"/>
  <c r="X7" i="30"/>
  <c r="Y7" i="30"/>
  <c r="Z7" i="30"/>
  <c r="AA7" i="30"/>
  <c r="AB7" i="30"/>
  <c r="AC7" i="30"/>
  <c r="AD7" i="30"/>
  <c r="U5" i="1"/>
  <c r="C17" i="1"/>
  <c r="N6" i="30"/>
  <c r="U25" i="1"/>
  <c r="U26" i="1"/>
  <c r="U24" i="1"/>
  <c r="Y16" i="1"/>
  <c r="Z16" i="1"/>
  <c r="AA16" i="1"/>
  <c r="AB16" i="1"/>
  <c r="AC16" i="1"/>
  <c r="X16" i="1"/>
  <c r="U27" i="1"/>
  <c r="U17" i="1"/>
  <c r="U18" i="1"/>
  <c r="U19" i="1"/>
  <c r="U20" i="1"/>
  <c r="U21" i="1"/>
  <c r="U22" i="1"/>
  <c r="U23" i="1"/>
  <c r="E24" i="30"/>
  <c r="B37" i="6"/>
  <c r="E27" i="30"/>
  <c r="E32" i="30"/>
  <c r="U38" i="6"/>
  <c r="U37" i="6"/>
  <c r="K9" i="1"/>
  <c r="K10" i="1"/>
  <c r="K11" i="1"/>
  <c r="A26" i="1"/>
  <c r="E26" i="1"/>
  <c r="A27" i="1"/>
  <c r="E27" i="1"/>
  <c r="A28" i="1"/>
  <c r="E28" i="1"/>
  <c r="A29" i="1"/>
  <c r="E29" i="1"/>
  <c r="A30" i="1"/>
  <c r="E30" i="1"/>
  <c r="A31" i="1"/>
  <c r="E31" i="1"/>
  <c r="A32" i="1"/>
  <c r="E32" i="1"/>
  <c r="A33" i="1"/>
  <c r="E33" i="1"/>
  <c r="O34" i="6"/>
  <c r="T37" i="6"/>
  <c r="B41" i="6"/>
  <c r="Q41" i="6"/>
  <c r="K12" i="1" s="1"/>
  <c r="P1" i="30"/>
  <c r="W7" i="30"/>
  <c r="W9" i="30"/>
  <c r="X9" i="30"/>
  <c r="Y9" i="30"/>
  <c r="M18" i="17"/>
  <c r="M19" i="17"/>
  <c r="B44" i="17"/>
  <c r="B46" i="17"/>
  <c r="B47" i="17"/>
  <c r="B48" i="17"/>
  <c r="X8" i="1"/>
  <c r="X5" i="1"/>
  <c r="X7" i="1"/>
  <c r="X6" i="1"/>
  <c r="X4" i="1"/>
  <c r="AM46" i="30" l="1"/>
  <c r="AL46" i="75"/>
  <c r="AK27" i="79"/>
  <c r="AK73" i="30"/>
  <c r="AL73" i="30" s="1"/>
  <c r="AK38" i="30"/>
  <c r="AM38" i="30" s="1"/>
  <c r="AK81" i="30"/>
  <c r="AK79" i="30"/>
  <c r="AM79" i="30" s="1"/>
  <c r="Y5" i="1"/>
  <c r="Z31" i="1"/>
  <c r="AA31" i="1"/>
  <c r="Y6" i="1"/>
  <c r="AB31" i="1"/>
  <c r="Y7" i="1"/>
  <c r="Y4" i="1"/>
  <c r="Y31" i="1"/>
  <c r="U8" i="1"/>
  <c r="Y8" i="1"/>
  <c r="AC31" i="1"/>
  <c r="F57" i="6"/>
  <c r="I57" i="6"/>
  <c r="F46" i="6"/>
  <c r="I46" i="6"/>
  <c r="I56" i="6"/>
  <c r="F56" i="6"/>
  <c r="AL38" i="30"/>
  <c r="G65" i="75"/>
  <c r="G61" i="75"/>
  <c r="G57" i="75"/>
  <c r="G53" i="75"/>
  <c r="G49" i="75"/>
  <c r="G42" i="75"/>
  <c r="G36" i="75"/>
  <c r="G34" i="75"/>
  <c r="G32" i="75"/>
  <c r="G30" i="75"/>
  <c r="G26" i="75"/>
  <c r="G24" i="75"/>
  <c r="G22" i="75"/>
  <c r="G66" i="75"/>
  <c r="G62" i="75"/>
  <c r="G58" i="75"/>
  <c r="G54" i="75"/>
  <c r="G50" i="75"/>
  <c r="I67" i="75"/>
  <c r="I59" i="75"/>
  <c r="I51" i="75"/>
  <c r="I44" i="75"/>
  <c r="I35" i="75"/>
  <c r="I33" i="75"/>
  <c r="I31" i="75"/>
  <c r="I29" i="75"/>
  <c r="I27" i="75"/>
  <c r="I23" i="75"/>
  <c r="I21" i="75"/>
  <c r="I64" i="75"/>
  <c r="I60" i="75"/>
  <c r="I56" i="75"/>
  <c r="I52" i="75"/>
  <c r="I48" i="75"/>
  <c r="I43" i="75"/>
  <c r="W37" i="79"/>
  <c r="G37" i="79"/>
  <c r="AF37" i="79"/>
  <c r="E37" i="79"/>
  <c r="W35" i="79"/>
  <c r="G35" i="79" s="1"/>
  <c r="W33" i="79"/>
  <c r="W31" i="79"/>
  <c r="G31" i="79"/>
  <c r="AF31" i="79"/>
  <c r="E31" i="79"/>
  <c r="W29" i="79"/>
  <c r="G29" i="79" s="1"/>
  <c r="AM46" i="79"/>
  <c r="AL46" i="79"/>
  <c r="AG32" i="80"/>
  <c r="AH32" i="80" s="1"/>
  <c r="AI32" i="80"/>
  <c r="AJ32" i="80" s="1"/>
  <c r="G32" i="80"/>
  <c r="W23" i="80"/>
  <c r="E23" i="80"/>
  <c r="H23" i="80"/>
  <c r="W68" i="80"/>
  <c r="G68" i="80"/>
  <c r="W64" i="80"/>
  <c r="AF64" i="80"/>
  <c r="H64" i="80"/>
  <c r="W60" i="80"/>
  <c r="H60" i="80"/>
  <c r="G60" i="80"/>
  <c r="W56" i="80"/>
  <c r="H56" i="80"/>
  <c r="G56" i="80"/>
  <c r="W52" i="80"/>
  <c r="W48" i="80"/>
  <c r="Y10" i="80"/>
  <c r="AF68" i="80" s="1"/>
  <c r="AA8" i="80"/>
  <c r="X10" i="80"/>
  <c r="AA10" i="80"/>
  <c r="AD8" i="80"/>
  <c r="Z8" i="80"/>
  <c r="I68" i="80" s="1"/>
  <c r="X8" i="80"/>
  <c r="G23" i="80" s="1"/>
  <c r="AC8" i="80"/>
  <c r="AB8" i="80"/>
  <c r="Z10" i="80"/>
  <c r="Y8" i="80"/>
  <c r="H32" i="80" s="1"/>
  <c r="AG44" i="30"/>
  <c r="AH44" i="30" s="1"/>
  <c r="AE44" i="30"/>
  <c r="AI44" i="30"/>
  <c r="AJ44" i="30" s="1"/>
  <c r="G44" i="30"/>
  <c r="E44" i="30"/>
  <c r="AF41" i="75"/>
  <c r="H41" i="75"/>
  <c r="G41" i="75"/>
  <c r="S44" i="6"/>
  <c r="I32" i="30"/>
  <c r="S51" i="6"/>
  <c r="S49" i="6"/>
  <c r="S47" i="6"/>
  <c r="I26" i="75"/>
  <c r="AG30" i="79"/>
  <c r="AH30" i="79" s="1"/>
  <c r="I30" i="79"/>
  <c r="AE22" i="79"/>
  <c r="I22" i="79"/>
  <c r="AI22" i="79"/>
  <c r="AJ22" i="79" s="1"/>
  <c r="AE42" i="79"/>
  <c r="AI42" i="79"/>
  <c r="AJ42" i="79" s="1"/>
  <c r="AG42" i="79"/>
  <c r="AH42" i="79" s="1"/>
  <c r="G42" i="79"/>
  <c r="E42" i="79"/>
  <c r="I23" i="80"/>
  <c r="AE36" i="80"/>
  <c r="H36" i="80"/>
  <c r="AI36" i="80"/>
  <c r="AJ36" i="80" s="1"/>
  <c r="G36" i="80"/>
  <c r="AF24" i="80"/>
  <c r="H24" i="80"/>
  <c r="W24" i="80"/>
  <c r="I24" i="80" s="1"/>
  <c r="E60" i="80"/>
  <c r="AG72" i="80"/>
  <c r="AH72" i="80" s="1"/>
  <c r="AI42" i="80"/>
  <c r="AJ42" i="80" s="1"/>
  <c r="G42" i="80"/>
  <c r="AE42" i="80"/>
  <c r="E42" i="80"/>
  <c r="H42" i="80"/>
  <c r="H9" i="1"/>
  <c r="H44" i="30"/>
  <c r="AI39" i="30"/>
  <c r="AJ39" i="30" s="1"/>
  <c r="AK39" i="30" s="1"/>
  <c r="AL39" i="30" s="1"/>
  <c r="I22" i="75"/>
  <c r="I24" i="75"/>
  <c r="G29" i="75"/>
  <c r="G31" i="75"/>
  <c r="G33" i="75"/>
  <c r="G35" i="75"/>
  <c r="G43" i="75"/>
  <c r="I50" i="75"/>
  <c r="I54" i="75"/>
  <c r="G59" i="75"/>
  <c r="I65" i="75"/>
  <c r="G22" i="79"/>
  <c r="G26" i="79"/>
  <c r="H27" i="79"/>
  <c r="E30" i="79"/>
  <c r="H31" i="79"/>
  <c r="H35" i="79"/>
  <c r="AE37" i="79"/>
  <c r="AE29" i="79"/>
  <c r="AE34" i="79"/>
  <c r="AE30" i="79"/>
  <c r="AL27" i="79"/>
  <c r="J27" i="79" s="1"/>
  <c r="AM27" i="79"/>
  <c r="AE24" i="79"/>
  <c r="AF24" i="79"/>
  <c r="I24" i="79"/>
  <c r="H24" i="79"/>
  <c r="H50" i="79"/>
  <c r="H51" i="79"/>
  <c r="H62" i="79"/>
  <c r="E67" i="79"/>
  <c r="E63" i="79"/>
  <c r="E59" i="79"/>
  <c r="E55" i="79"/>
  <c r="E51" i="79"/>
  <c r="E47" i="79"/>
  <c r="E66" i="79"/>
  <c r="E62" i="79"/>
  <c r="E58" i="79"/>
  <c r="E54" i="79"/>
  <c r="E50" i="79"/>
  <c r="W41" i="79"/>
  <c r="AE41" i="79"/>
  <c r="H41" i="79"/>
  <c r="G41" i="79"/>
  <c r="E32" i="80"/>
  <c r="AE23" i="80"/>
  <c r="AM46" i="80"/>
  <c r="AL46" i="80"/>
  <c r="W8" i="80"/>
  <c r="E56" i="80" s="1"/>
  <c r="AF70" i="80"/>
  <c r="AE70" i="80"/>
  <c r="W70" i="80"/>
  <c r="G70" i="80"/>
  <c r="E70" i="80"/>
  <c r="I70" i="80"/>
  <c r="W66" i="80"/>
  <c r="E66" i="80"/>
  <c r="W62" i="80"/>
  <c r="AE62" i="80" s="1"/>
  <c r="AF62" i="80"/>
  <c r="E62" i="80"/>
  <c r="H62" i="80"/>
  <c r="W58" i="80"/>
  <c r="AE58" i="80" s="1"/>
  <c r="E58" i="80"/>
  <c r="W54" i="80"/>
  <c r="AE54" i="80" s="1"/>
  <c r="AF54" i="80"/>
  <c r="E54" i="80"/>
  <c r="I54" i="80"/>
  <c r="W50" i="80"/>
  <c r="AE50" i="80" s="1"/>
  <c r="AF50" i="80"/>
  <c r="E50" i="80"/>
  <c r="I50" i="80"/>
  <c r="AG56" i="30"/>
  <c r="AH56" i="30" s="1"/>
  <c r="AE56" i="30"/>
  <c r="AI56" i="30"/>
  <c r="AJ56" i="30" s="1"/>
  <c r="AF56" i="30"/>
  <c r="AF27" i="30"/>
  <c r="AE27" i="30"/>
  <c r="AG27" i="30"/>
  <c r="AH27" i="30" s="1"/>
  <c r="AI27" i="30"/>
  <c r="AJ27" i="30" s="1"/>
  <c r="I24" i="30"/>
  <c r="S55" i="6"/>
  <c r="S53" i="6"/>
  <c r="S45" i="6"/>
  <c r="G44" i="75"/>
  <c r="G48" i="75"/>
  <c r="G52" i="75"/>
  <c r="I58" i="75"/>
  <c r="I62" i="75"/>
  <c r="G67" i="75"/>
  <c r="N6" i="79"/>
  <c r="I29" i="79"/>
  <c r="I37" i="79"/>
  <c r="AG34" i="79"/>
  <c r="AH34" i="79" s="1"/>
  <c r="I34" i="79"/>
  <c r="H65" i="79"/>
  <c r="H61" i="79"/>
  <c r="H57" i="79"/>
  <c r="H53" i="79"/>
  <c r="H49" i="79"/>
  <c r="H64" i="79"/>
  <c r="H60" i="79"/>
  <c r="H56" i="79"/>
  <c r="H52" i="79"/>
  <c r="H48" i="79"/>
  <c r="AG44" i="79"/>
  <c r="AH44" i="79" s="1"/>
  <c r="AI44" i="79"/>
  <c r="AJ44" i="79" s="1"/>
  <c r="I44" i="79"/>
  <c r="AE44" i="79"/>
  <c r="H44" i="79"/>
  <c r="G25" i="80"/>
  <c r="AE25" i="80"/>
  <c r="E25" i="80"/>
  <c r="AI25" i="80"/>
  <c r="AJ25" i="80" s="1"/>
  <c r="I25" i="80"/>
  <c r="AG39" i="80"/>
  <c r="AH39" i="80" s="1"/>
  <c r="AI39" i="80"/>
  <c r="AJ39" i="80" s="1"/>
  <c r="AG76" i="80"/>
  <c r="AH76" i="80" s="1"/>
  <c r="AE44" i="80"/>
  <c r="X39" i="1"/>
  <c r="W40" i="1"/>
  <c r="H33" i="1" s="1"/>
  <c r="W39" i="1"/>
  <c r="H32" i="1" s="1"/>
  <c r="W38" i="1"/>
  <c r="H31" i="1" s="1"/>
  <c r="H30" i="1"/>
  <c r="AF37" i="75"/>
  <c r="I37" i="75"/>
  <c r="H37" i="75"/>
  <c r="S54" i="6"/>
  <c r="S52" i="6"/>
  <c r="S50" i="6"/>
  <c r="S48" i="6"/>
  <c r="I44" i="30"/>
  <c r="G27" i="75"/>
  <c r="E41" i="75"/>
  <c r="G51" i="75"/>
  <c r="I57" i="75"/>
  <c r="I61" i="75"/>
  <c r="G64" i="75"/>
  <c r="G68" i="75"/>
  <c r="I68" i="75"/>
  <c r="H21" i="79"/>
  <c r="E24" i="79"/>
  <c r="H25" i="79"/>
  <c r="G30" i="79"/>
  <c r="I31" i="79"/>
  <c r="G34" i="79"/>
  <c r="I35" i="79"/>
  <c r="AI38" i="79"/>
  <c r="AJ38" i="79" s="1"/>
  <c r="AK38" i="79" s="1"/>
  <c r="AG36" i="79"/>
  <c r="AH36" i="79" s="1"/>
  <c r="AK36" i="79" s="1"/>
  <c r="AM36" i="79" s="1"/>
  <c r="I36" i="79"/>
  <c r="AI34" i="79"/>
  <c r="AJ34" i="79" s="1"/>
  <c r="AG32" i="79"/>
  <c r="AH32" i="79" s="1"/>
  <c r="AK32" i="79" s="1"/>
  <c r="I32" i="79"/>
  <c r="AI30" i="79"/>
  <c r="AJ30" i="79" s="1"/>
  <c r="AG28" i="79"/>
  <c r="AH28" i="79" s="1"/>
  <c r="AK28" i="79" s="1"/>
  <c r="I28" i="79"/>
  <c r="AE28" i="79"/>
  <c r="H28" i="79"/>
  <c r="AG26" i="79"/>
  <c r="AH26" i="79" s="1"/>
  <c r="AK26" i="79" s="1"/>
  <c r="AG25" i="79"/>
  <c r="AH25" i="79" s="1"/>
  <c r="AK25" i="79" s="1"/>
  <c r="G25" i="79"/>
  <c r="AE25" i="79"/>
  <c r="E25" i="79"/>
  <c r="AI24" i="79"/>
  <c r="AJ24" i="79" s="1"/>
  <c r="AK24" i="79" s="1"/>
  <c r="W23" i="79"/>
  <c r="AG22" i="79"/>
  <c r="AH22" i="79" s="1"/>
  <c r="AG21" i="79"/>
  <c r="AH21" i="79" s="1"/>
  <c r="AK21" i="79" s="1"/>
  <c r="G21" i="79"/>
  <c r="AE21" i="79"/>
  <c r="E21" i="79"/>
  <c r="AI39" i="79"/>
  <c r="AJ39" i="79" s="1"/>
  <c r="AK39" i="79" s="1"/>
  <c r="E52" i="79"/>
  <c r="E53" i="79"/>
  <c r="H54" i="79"/>
  <c r="H55" i="79"/>
  <c r="AG28" i="80"/>
  <c r="AH28" i="80" s="1"/>
  <c r="I28" i="80"/>
  <c r="AE28" i="80"/>
  <c r="H28" i="80"/>
  <c r="AI28" i="80"/>
  <c r="AJ28" i="80" s="1"/>
  <c r="G28" i="80"/>
  <c r="W37" i="80"/>
  <c r="G37" i="80" s="1"/>
  <c r="AF37" i="80"/>
  <c r="W35" i="80"/>
  <c r="G35" i="80" s="1"/>
  <c r="AF35" i="80"/>
  <c r="E35" i="80"/>
  <c r="W33" i="80"/>
  <c r="W31" i="80"/>
  <c r="AE31" i="80"/>
  <c r="W29" i="80"/>
  <c r="AF29" i="80" s="1"/>
  <c r="G29" i="80"/>
  <c r="E29" i="80"/>
  <c r="I29" i="80"/>
  <c r="AE24" i="80"/>
  <c r="AE39" i="80"/>
  <c r="E64" i="80"/>
  <c r="H68" i="80"/>
  <c r="AI83" i="80"/>
  <c r="AJ83" i="80" s="1"/>
  <c r="AG82" i="80"/>
  <c r="AH82" i="80" s="1"/>
  <c r="AI79" i="80"/>
  <c r="AJ79" i="80" s="1"/>
  <c r="AG78" i="80"/>
  <c r="AH78" i="80" s="1"/>
  <c r="AI75" i="80"/>
  <c r="AJ75" i="80" s="1"/>
  <c r="AG74" i="80"/>
  <c r="AH74" i="80" s="1"/>
  <c r="W10" i="80"/>
  <c r="AF44" i="30"/>
  <c r="AF49" i="30"/>
  <c r="AG49" i="30"/>
  <c r="AH49" i="30" s="1"/>
  <c r="AI49" i="30"/>
  <c r="AJ49" i="30" s="1"/>
  <c r="E49" i="30"/>
  <c r="H22" i="79"/>
  <c r="H26" i="79"/>
  <c r="E27" i="79"/>
  <c r="H30" i="79"/>
  <c r="H32" i="79"/>
  <c r="H34" i="79"/>
  <c r="H36" i="79"/>
  <c r="AE26" i="79"/>
  <c r="I47" i="79"/>
  <c r="G49" i="79"/>
  <c r="I51" i="79"/>
  <c r="G53" i="79"/>
  <c r="I55" i="79"/>
  <c r="G57" i="79"/>
  <c r="I59" i="79"/>
  <c r="G61" i="79"/>
  <c r="I67" i="79"/>
  <c r="G68" i="79"/>
  <c r="I68" i="79"/>
  <c r="AK83" i="79"/>
  <c r="AK82" i="79"/>
  <c r="AK81" i="79"/>
  <c r="AK80" i="79"/>
  <c r="AM80" i="79" s="1"/>
  <c r="P80" i="79" s="1"/>
  <c r="AK79" i="79"/>
  <c r="AK78" i="79"/>
  <c r="AK77" i="79"/>
  <c r="AK76" i="79"/>
  <c r="AM76" i="79" s="1"/>
  <c r="AK75" i="79"/>
  <c r="AK74" i="79"/>
  <c r="AM74" i="79" s="1"/>
  <c r="R74" i="79" s="1"/>
  <c r="AK73" i="79"/>
  <c r="AK72" i="79"/>
  <c r="AM72" i="79" s="1"/>
  <c r="O72" i="79" s="1"/>
  <c r="AK71" i="79"/>
  <c r="AK70" i="79"/>
  <c r="AK69" i="79"/>
  <c r="AM69" i="79" s="1"/>
  <c r="Q69" i="79" s="1"/>
  <c r="AE68" i="79"/>
  <c r="AF68" i="79"/>
  <c r="AE67" i="79"/>
  <c r="AF67" i="79"/>
  <c r="AE66" i="79"/>
  <c r="AF66" i="79"/>
  <c r="AE65" i="79"/>
  <c r="AF65" i="79"/>
  <c r="AE64" i="79"/>
  <c r="AF64" i="79"/>
  <c r="AE63" i="79"/>
  <c r="AF63" i="79"/>
  <c r="AE62" i="79"/>
  <c r="AF62" i="79"/>
  <c r="AE61" i="79"/>
  <c r="AF61" i="79"/>
  <c r="AE60" i="79"/>
  <c r="AF60" i="79"/>
  <c r="AE59" i="79"/>
  <c r="AF59" i="79"/>
  <c r="AE58" i="79"/>
  <c r="AF58" i="79"/>
  <c r="AE57" i="79"/>
  <c r="AF57" i="79"/>
  <c r="AE56" i="79"/>
  <c r="AF56" i="79"/>
  <c r="AE55" i="79"/>
  <c r="AF55" i="79"/>
  <c r="AE54" i="79"/>
  <c r="AF54" i="79"/>
  <c r="AE53" i="79"/>
  <c r="AF53" i="79"/>
  <c r="AE52" i="79"/>
  <c r="AF52" i="79"/>
  <c r="AE51" i="79"/>
  <c r="AF51" i="79"/>
  <c r="AE50" i="79"/>
  <c r="AF50" i="79"/>
  <c r="AE49" i="79"/>
  <c r="AF49" i="79"/>
  <c r="AE48" i="79"/>
  <c r="AF48" i="79"/>
  <c r="AE47" i="79"/>
  <c r="AF47" i="79"/>
  <c r="AF44" i="79"/>
  <c r="AG38" i="80"/>
  <c r="AH38" i="80" s="1"/>
  <c r="AG21" i="80"/>
  <c r="AH21" i="80" s="1"/>
  <c r="G21" i="80"/>
  <c r="AE21" i="80"/>
  <c r="E21" i="80"/>
  <c r="AG71" i="30"/>
  <c r="AH71" i="30" s="1"/>
  <c r="AK71" i="30" s="1"/>
  <c r="AF32" i="30"/>
  <c r="AG32" i="30"/>
  <c r="AH32" i="30" s="1"/>
  <c r="AI32" i="30"/>
  <c r="AJ32" i="30" s="1"/>
  <c r="AE32" i="30"/>
  <c r="AE65" i="75"/>
  <c r="AF22" i="75"/>
  <c r="AK68" i="79"/>
  <c r="AK67" i="79"/>
  <c r="AK66" i="79"/>
  <c r="AK65" i="79"/>
  <c r="AK64" i="79"/>
  <c r="AK63" i="79"/>
  <c r="AK62" i="79"/>
  <c r="AK61" i="79"/>
  <c r="AK60" i="79"/>
  <c r="AK59" i="79"/>
  <c r="AK58" i="79"/>
  <c r="AK57" i="79"/>
  <c r="AK56" i="79"/>
  <c r="AK55" i="79"/>
  <c r="AK54" i="79"/>
  <c r="AK53" i="79"/>
  <c r="AK52" i="79"/>
  <c r="AK51" i="79"/>
  <c r="AK50" i="79"/>
  <c r="AK49" i="79"/>
  <c r="AK48" i="79"/>
  <c r="AK47" i="79"/>
  <c r="W43" i="79"/>
  <c r="N6" i="80"/>
  <c r="AG34" i="80"/>
  <c r="AH34" i="80" s="1"/>
  <c r="I34" i="80"/>
  <c r="AE34" i="80"/>
  <c r="H34" i="80"/>
  <c r="AG30" i="80"/>
  <c r="AH30" i="80" s="1"/>
  <c r="I30" i="80"/>
  <c r="AE30" i="80"/>
  <c r="H30" i="80"/>
  <c r="AE22" i="80"/>
  <c r="AL81" i="30"/>
  <c r="AM81" i="30"/>
  <c r="AL79" i="30"/>
  <c r="AG70" i="30"/>
  <c r="AH70" i="30" s="1"/>
  <c r="AI70" i="30"/>
  <c r="AJ70" i="30" s="1"/>
  <c r="AF24" i="30"/>
  <c r="AG24" i="30"/>
  <c r="AH24" i="30" s="1"/>
  <c r="AI24" i="30"/>
  <c r="AJ24" i="30" s="1"/>
  <c r="AE24" i="30"/>
  <c r="W48" i="30"/>
  <c r="W52" i="30"/>
  <c r="W54" i="30"/>
  <c r="W58" i="30"/>
  <c r="W61" i="30"/>
  <c r="W64" i="30"/>
  <c r="W68" i="30"/>
  <c r="W23" i="30"/>
  <c r="W25" i="30"/>
  <c r="W29" i="30"/>
  <c r="W33" i="30"/>
  <c r="W35" i="30"/>
  <c r="W37" i="30"/>
  <c r="W47" i="30"/>
  <c r="W51" i="30"/>
  <c r="W57" i="30"/>
  <c r="W60" i="30"/>
  <c r="W63" i="30"/>
  <c r="W67" i="30"/>
  <c r="W21" i="30"/>
  <c r="W22" i="30"/>
  <c r="W50" i="30"/>
  <c r="W65" i="30"/>
  <c r="W41" i="30"/>
  <c r="W43" i="30"/>
  <c r="W26" i="30"/>
  <c r="W28" i="30"/>
  <c r="W31" i="30"/>
  <c r="W34" i="30"/>
  <c r="W53" i="30"/>
  <c r="W55" i="30"/>
  <c r="W59" i="30"/>
  <c r="W62" i="30"/>
  <c r="W66" i="30"/>
  <c r="W30" i="30"/>
  <c r="W42" i="30"/>
  <c r="W36" i="30"/>
  <c r="AF29" i="75"/>
  <c r="AF71" i="80"/>
  <c r="W71" i="80"/>
  <c r="AF69" i="80"/>
  <c r="AE69" i="80"/>
  <c r="W69" i="80"/>
  <c r="W67" i="80"/>
  <c r="AE67" i="80"/>
  <c r="W65" i="80"/>
  <c r="W63" i="80"/>
  <c r="AE63" i="80"/>
  <c r="W61" i="80"/>
  <c r="AE61" i="80" s="1"/>
  <c r="AF61" i="80"/>
  <c r="W59" i="80"/>
  <c r="AE59" i="80"/>
  <c r="W57" i="80"/>
  <c r="W55" i="80"/>
  <c r="AE55" i="80"/>
  <c r="W53" i="80"/>
  <c r="AE53" i="80" s="1"/>
  <c r="AF53" i="80"/>
  <c r="W51" i="80"/>
  <c r="AE51" i="80"/>
  <c r="W49" i="80"/>
  <c r="W47" i="80"/>
  <c r="AE47" i="80"/>
  <c r="AF42" i="80"/>
  <c r="AF41" i="80"/>
  <c r="AG78" i="30"/>
  <c r="AH78" i="30" s="1"/>
  <c r="AI78" i="30"/>
  <c r="AJ78" i="30" s="1"/>
  <c r="AG72" i="30"/>
  <c r="AH72" i="30" s="1"/>
  <c r="AG80" i="30"/>
  <c r="AH80" i="30" s="1"/>
  <c r="AG75" i="30"/>
  <c r="AH75" i="30" s="1"/>
  <c r="AK75" i="30" s="1"/>
  <c r="AG83" i="30"/>
  <c r="AH83" i="30" s="1"/>
  <c r="AK83" i="30" s="1"/>
  <c r="AE33" i="75"/>
  <c r="AF49" i="75"/>
  <c r="P76" i="79"/>
  <c r="AG43" i="80"/>
  <c r="AH43" i="80" s="1"/>
  <c r="AE43" i="80"/>
  <c r="AG41" i="80"/>
  <c r="AH41" i="80" s="1"/>
  <c r="AE53" i="75"/>
  <c r="AG43" i="75"/>
  <c r="AH43" i="75" s="1"/>
  <c r="AG82" i="30"/>
  <c r="AH82" i="30" s="1"/>
  <c r="AK82" i="30" s="1"/>
  <c r="AG77" i="30"/>
  <c r="AH77" i="30" s="1"/>
  <c r="AK77" i="30" s="1"/>
  <c r="AM77" i="30" s="1"/>
  <c r="AG74" i="30"/>
  <c r="AH74" i="30" s="1"/>
  <c r="AK74" i="30" s="1"/>
  <c r="AG69" i="30"/>
  <c r="AH69" i="30" s="1"/>
  <c r="AK69" i="30" s="1"/>
  <c r="AM69" i="30" s="1"/>
  <c r="AG66" i="75"/>
  <c r="AH66" i="75" s="1"/>
  <c r="AG50" i="75"/>
  <c r="AH50" i="75" s="1"/>
  <c r="AE43" i="75"/>
  <c r="AI72" i="30"/>
  <c r="AJ72" i="30" s="1"/>
  <c r="AI76" i="30"/>
  <c r="AJ76" i="30" s="1"/>
  <c r="AK76" i="30" s="1"/>
  <c r="AM76" i="30" s="1"/>
  <c r="AI80" i="30"/>
  <c r="AJ80" i="30" s="1"/>
  <c r="AE61" i="75"/>
  <c r="AI61" i="75"/>
  <c r="AJ61" i="75" s="1"/>
  <c r="AG34" i="75"/>
  <c r="AH34" i="75" s="1"/>
  <c r="AG67" i="75"/>
  <c r="AH67" i="75" s="1"/>
  <c r="AF21" i="75"/>
  <c r="AE68" i="75"/>
  <c r="AE64" i="75"/>
  <c r="AE60" i="75"/>
  <c r="AE56" i="75"/>
  <c r="AE52" i="75"/>
  <c r="AE48" i="75"/>
  <c r="AE36" i="75"/>
  <c r="AE32" i="75"/>
  <c r="W71" i="75"/>
  <c r="AF63" i="75"/>
  <c r="AE63" i="75"/>
  <c r="AF47" i="75"/>
  <c r="AE47" i="75"/>
  <c r="AF35" i="81"/>
  <c r="W79" i="75"/>
  <c r="W63" i="75"/>
  <c r="W55" i="75"/>
  <c r="AF55" i="75" s="1"/>
  <c r="W47" i="75"/>
  <c r="AF35" i="75"/>
  <c r="AF31" i="75"/>
  <c r="AE31" i="75"/>
  <c r="AF27" i="75"/>
  <c r="AF53" i="75"/>
  <c r="AE24" i="75"/>
  <c r="I30" i="81"/>
  <c r="H30" i="81"/>
  <c r="AF30" i="81"/>
  <c r="AG30" i="81"/>
  <c r="AH30" i="81" s="1"/>
  <c r="AE71" i="75"/>
  <c r="AF66" i="75"/>
  <c r="AE62" i="75"/>
  <c r="AE58" i="75"/>
  <c r="AF58" i="75"/>
  <c r="AE54" i="75"/>
  <c r="AF50" i="75"/>
  <c r="AF34" i="75"/>
  <c r="W28" i="75"/>
  <c r="W75" i="75"/>
  <c r="AF59" i="75"/>
  <c r="AE59" i="75"/>
  <c r="AE51" i="75"/>
  <c r="AE30" i="75"/>
  <c r="AF26" i="75"/>
  <c r="W25" i="75"/>
  <c r="AE23" i="75"/>
  <c r="AG22" i="75"/>
  <c r="AH22" i="75" s="1"/>
  <c r="W10" i="75"/>
  <c r="AG33" i="75" s="1"/>
  <c r="AH33" i="75" s="1"/>
  <c r="Y10" i="75"/>
  <c r="X10" i="75"/>
  <c r="AI33" i="75" s="1"/>
  <c r="AJ33" i="75" s="1"/>
  <c r="AA10" i="75"/>
  <c r="AE49" i="75" s="1"/>
  <c r="AE32" i="81"/>
  <c r="H28" i="81"/>
  <c r="AE29" i="75"/>
  <c r="AE27" i="75"/>
  <c r="AE22" i="81"/>
  <c r="AF34" i="81"/>
  <c r="AG34" i="81"/>
  <c r="AH34" i="81" s="1"/>
  <c r="AF28" i="81"/>
  <c r="W26" i="81"/>
  <c r="W25" i="81"/>
  <c r="AG21" i="81"/>
  <c r="AH21" i="81" s="1"/>
  <c r="AE21" i="75"/>
  <c r="E28" i="81"/>
  <c r="AF27" i="81"/>
  <c r="G37" i="81"/>
  <c r="AE35" i="81"/>
  <c r="W33" i="81"/>
  <c r="E33" i="81" s="1"/>
  <c r="W31" i="81"/>
  <c r="AE31" i="81" s="1"/>
  <c r="G31" i="81"/>
  <c r="W29" i="81"/>
  <c r="G29" i="81"/>
  <c r="E29" i="81"/>
  <c r="W65" i="81"/>
  <c r="AE65" i="81" s="1"/>
  <c r="AE53" i="81"/>
  <c r="W51" i="81"/>
  <c r="AF51" i="81"/>
  <c r="W10" i="81"/>
  <c r="AG38" i="81" s="1"/>
  <c r="AH38" i="81" s="1"/>
  <c r="Y10" i="81"/>
  <c r="X10" i="81"/>
  <c r="AA8" i="81"/>
  <c r="AB8" i="81"/>
  <c r="Z8" i="81"/>
  <c r="AD8" i="81"/>
  <c r="AA10" i="81"/>
  <c r="AF25" i="81"/>
  <c r="AE23" i="81"/>
  <c r="AF22" i="81"/>
  <c r="AE21" i="81"/>
  <c r="E53" i="81"/>
  <c r="W8" i="81"/>
  <c r="E30" i="81" s="1"/>
  <c r="Y8" i="81"/>
  <c r="AF72" i="81"/>
  <c r="W72" i="81"/>
  <c r="I72" i="81"/>
  <c r="AE72" i="81"/>
  <c r="W64" i="81"/>
  <c r="AF64" i="81" s="1"/>
  <c r="AE64" i="81"/>
  <c r="W23" i="81"/>
  <c r="AL46" i="81"/>
  <c r="AC8" i="81"/>
  <c r="AG70" i="81"/>
  <c r="AH70" i="81" s="1"/>
  <c r="AG62" i="81"/>
  <c r="AH62" i="81" s="1"/>
  <c r="AE62" i="81"/>
  <c r="AF62" i="81"/>
  <c r="AE51" i="81"/>
  <c r="H53" i="81"/>
  <c r="X8" i="81"/>
  <c r="G27" i="81" s="1"/>
  <c r="AG58" i="81"/>
  <c r="AH58" i="81" s="1"/>
  <c r="AE58" i="81"/>
  <c r="AF58" i="81"/>
  <c r="AI82" i="81"/>
  <c r="AJ82" i="81" s="1"/>
  <c r="AG75" i="81"/>
  <c r="AH75" i="81" s="1"/>
  <c r="W71" i="81"/>
  <c r="AE71" i="81"/>
  <c r="E71" i="81"/>
  <c r="W67" i="81"/>
  <c r="AF67" i="81" s="1"/>
  <c r="W60" i="81"/>
  <c r="AE60" i="81"/>
  <c r="AF59" i="81"/>
  <c r="W47" i="81"/>
  <c r="AF47" i="81"/>
  <c r="AE47" i="81"/>
  <c r="AI81" i="81"/>
  <c r="AJ81" i="81" s="1"/>
  <c r="AG73" i="81"/>
  <c r="AH73" i="81" s="1"/>
  <c r="W61" i="81"/>
  <c r="AE61" i="81"/>
  <c r="AI57" i="81"/>
  <c r="AJ57" i="81" s="1"/>
  <c r="AE57" i="81"/>
  <c r="AF44" i="81"/>
  <c r="W44" i="81"/>
  <c r="AE44" i="81" s="1"/>
  <c r="AG79" i="81"/>
  <c r="AH79" i="81" s="1"/>
  <c r="AG54" i="81"/>
  <c r="AH54" i="81" s="1"/>
  <c r="AE54" i="81"/>
  <c r="AI54" i="81"/>
  <c r="AJ54" i="81" s="1"/>
  <c r="W63" i="81"/>
  <c r="AE63" i="81"/>
  <c r="AI55" i="81"/>
  <c r="AJ55" i="81" s="1"/>
  <c r="AE49" i="81"/>
  <c r="W49" i="81"/>
  <c r="W48" i="81"/>
  <c r="W42" i="81"/>
  <c r="AE42" i="81"/>
  <c r="AF42" i="81"/>
  <c r="AG66" i="81"/>
  <c r="AH66" i="81" s="1"/>
  <c r="AE66" i="81"/>
  <c r="AF57" i="81"/>
  <c r="W56" i="81"/>
  <c r="AE50" i="81"/>
  <c r="AE70" i="81"/>
  <c r="W68" i="81"/>
  <c r="AE59" i="81"/>
  <c r="AF53" i="81"/>
  <c r="W52" i="81"/>
  <c r="AI50" i="81"/>
  <c r="AJ50" i="81" s="1"/>
  <c r="W43" i="81"/>
  <c r="W41" i="81"/>
  <c r="V27" i="1"/>
  <c r="AC17" i="1"/>
  <c r="V19" i="1"/>
  <c r="X17" i="1"/>
  <c r="V17" i="1"/>
  <c r="V20" i="1"/>
  <c r="V23" i="1"/>
  <c r="V21" i="1"/>
  <c r="V26" i="1"/>
  <c r="Z17" i="1"/>
  <c r="V24" i="1"/>
  <c r="V25" i="1"/>
  <c r="Y17" i="1"/>
  <c r="AB17" i="1"/>
  <c r="AA17" i="1"/>
  <c r="V18" i="1"/>
  <c r="V22" i="1"/>
  <c r="AM73" i="30" l="1"/>
  <c r="K27" i="79"/>
  <c r="AL21" i="79"/>
  <c r="AK27" i="30"/>
  <c r="AL27" i="30" s="1"/>
  <c r="AK44" i="79"/>
  <c r="AL44" i="79" s="1"/>
  <c r="AK32" i="30"/>
  <c r="M27" i="79"/>
  <c r="AK32" i="80"/>
  <c r="AL74" i="79"/>
  <c r="J74" i="79" s="1"/>
  <c r="AK34" i="79"/>
  <c r="AL34" i="79" s="1"/>
  <c r="AM26" i="79"/>
  <c r="AM25" i="79"/>
  <c r="AK56" i="30"/>
  <c r="AM56" i="30" s="1"/>
  <c r="AL76" i="79"/>
  <c r="K76" i="79" s="1"/>
  <c r="AK22" i="79"/>
  <c r="O80" i="79"/>
  <c r="AL76" i="30"/>
  <c r="J76" i="30" s="1"/>
  <c r="P72" i="79"/>
  <c r="AK78" i="30"/>
  <c r="AM78" i="30" s="1"/>
  <c r="AL80" i="79"/>
  <c r="J80" i="79" s="1"/>
  <c r="AK28" i="80"/>
  <c r="AK70" i="30"/>
  <c r="AL72" i="79"/>
  <c r="AL25" i="79"/>
  <c r="D25" i="79" s="1"/>
  <c r="AK39" i="80"/>
  <c r="AL39" i="80" s="1"/>
  <c r="AM39" i="30"/>
  <c r="AK33" i="75"/>
  <c r="AI59" i="81"/>
  <c r="AJ59" i="81" s="1"/>
  <c r="AI21" i="81"/>
  <c r="AJ21" i="81" s="1"/>
  <c r="AK21" i="81" s="1"/>
  <c r="AI36" i="81"/>
  <c r="AJ36" i="81" s="1"/>
  <c r="AI34" i="81"/>
  <c r="AJ34" i="81" s="1"/>
  <c r="AI35" i="81"/>
  <c r="AJ35" i="81" s="1"/>
  <c r="AI76" i="81"/>
  <c r="AJ76" i="81" s="1"/>
  <c r="AI37" i="81"/>
  <c r="AJ37" i="81" s="1"/>
  <c r="AI28" i="81"/>
  <c r="AJ28" i="81" s="1"/>
  <c r="AI23" i="75"/>
  <c r="AJ23" i="75" s="1"/>
  <c r="AI36" i="75"/>
  <c r="AJ36" i="75" s="1"/>
  <c r="AI52" i="75"/>
  <c r="AJ52" i="75" s="1"/>
  <c r="AI68" i="75"/>
  <c r="AJ68" i="75" s="1"/>
  <c r="AI79" i="75"/>
  <c r="AJ79" i="75" s="1"/>
  <c r="AG79" i="75"/>
  <c r="AH79" i="75" s="1"/>
  <c r="O69" i="30"/>
  <c r="R69" i="30"/>
  <c r="P69" i="30"/>
  <c r="Q69" i="30"/>
  <c r="AI49" i="80"/>
  <c r="AJ49" i="80" s="1"/>
  <c r="H49" i="80"/>
  <c r="G49" i="80"/>
  <c r="E49" i="80"/>
  <c r="I49" i="80"/>
  <c r="AG49" i="80"/>
  <c r="AH49" i="80" s="1"/>
  <c r="AI57" i="80"/>
  <c r="AJ57" i="80" s="1"/>
  <c r="H57" i="80"/>
  <c r="G57" i="80"/>
  <c r="I57" i="80"/>
  <c r="E57" i="80"/>
  <c r="AG57" i="80"/>
  <c r="AH57" i="80" s="1"/>
  <c r="AI65" i="80"/>
  <c r="AJ65" i="80" s="1"/>
  <c r="H65" i="80"/>
  <c r="G65" i="80"/>
  <c r="E65" i="80"/>
  <c r="I65" i="80"/>
  <c r="AG65" i="80"/>
  <c r="AH65" i="80" s="1"/>
  <c r="AG62" i="30"/>
  <c r="AH62" i="30" s="1"/>
  <c r="AE62" i="30"/>
  <c r="G62" i="30"/>
  <c r="AF62" i="30"/>
  <c r="H62" i="30"/>
  <c r="AI62" i="30"/>
  <c r="AJ62" i="30" s="1"/>
  <c r="I62" i="30"/>
  <c r="E62" i="30"/>
  <c r="AF34" i="30"/>
  <c r="AG34" i="30"/>
  <c r="AH34" i="30" s="1"/>
  <c r="AE34" i="30"/>
  <c r="AI34" i="30"/>
  <c r="AJ34" i="30" s="1"/>
  <c r="I34" i="30"/>
  <c r="G34" i="30"/>
  <c r="E34" i="30"/>
  <c r="H34" i="30"/>
  <c r="AE60" i="30"/>
  <c r="AI60" i="30"/>
  <c r="AJ60" i="30" s="1"/>
  <c r="AF60" i="30"/>
  <c r="AG60" i="30"/>
  <c r="AH60" i="30" s="1"/>
  <c r="E60" i="30"/>
  <c r="I60" i="30"/>
  <c r="G60" i="30"/>
  <c r="H60" i="30"/>
  <c r="AE37" i="30"/>
  <c r="AI37" i="30"/>
  <c r="AJ37" i="30" s="1"/>
  <c r="AF37" i="30"/>
  <c r="AG37" i="30"/>
  <c r="AH37" i="30" s="1"/>
  <c r="H37" i="30"/>
  <c r="I37" i="30"/>
  <c r="E37" i="30"/>
  <c r="G37" i="30"/>
  <c r="AI61" i="30"/>
  <c r="AJ61" i="30" s="1"/>
  <c r="AF61" i="30"/>
  <c r="AE61" i="30"/>
  <c r="AG61" i="30"/>
  <c r="AH61" i="30" s="1"/>
  <c r="H61" i="30"/>
  <c r="E61" i="30"/>
  <c r="G61" i="30"/>
  <c r="I61" i="30"/>
  <c r="O81" i="30"/>
  <c r="R81" i="30"/>
  <c r="P81" i="30"/>
  <c r="Q81" i="30"/>
  <c r="AG49" i="75"/>
  <c r="AH49" i="75" s="1"/>
  <c r="AL50" i="79"/>
  <c r="AM50" i="79"/>
  <c r="AL56" i="79"/>
  <c r="AM56" i="79"/>
  <c r="AL60" i="79"/>
  <c r="AM60" i="79"/>
  <c r="AL64" i="79"/>
  <c r="AM64" i="79"/>
  <c r="AL68" i="79"/>
  <c r="AM68" i="79"/>
  <c r="AL75" i="79"/>
  <c r="AM75" i="79"/>
  <c r="AL83" i="79"/>
  <c r="AM83" i="79"/>
  <c r="AI23" i="79"/>
  <c r="AJ23" i="79" s="1"/>
  <c r="AE23" i="79"/>
  <c r="H23" i="79"/>
  <c r="AG23" i="79"/>
  <c r="AH23" i="79" s="1"/>
  <c r="I23" i="79"/>
  <c r="AM39" i="80"/>
  <c r="AI52" i="80"/>
  <c r="AJ52" i="80" s="1"/>
  <c r="AG52" i="80"/>
  <c r="AH52" i="80" s="1"/>
  <c r="AE52" i="80"/>
  <c r="I52" i="80"/>
  <c r="H52" i="80"/>
  <c r="AF52" i="80"/>
  <c r="E52" i="80"/>
  <c r="AI68" i="81"/>
  <c r="AJ68" i="81" s="1"/>
  <c r="AE68" i="81"/>
  <c r="AF68" i="81"/>
  <c r="AG68" i="81"/>
  <c r="AH68" i="81" s="1"/>
  <c r="I68" i="81"/>
  <c r="G68" i="81"/>
  <c r="H68" i="81"/>
  <c r="E68" i="81"/>
  <c r="AI48" i="81"/>
  <c r="AJ48" i="81" s="1"/>
  <c r="AG48" i="81"/>
  <c r="AH48" i="81" s="1"/>
  <c r="I48" i="81"/>
  <c r="H48" i="81"/>
  <c r="G48" i="81"/>
  <c r="E48" i="81"/>
  <c r="H65" i="81"/>
  <c r="G65" i="81"/>
  <c r="AG33" i="81"/>
  <c r="AH33" i="81" s="1"/>
  <c r="AF33" i="81"/>
  <c r="H33" i="81"/>
  <c r="AI33" i="81"/>
  <c r="AJ33" i="81" s="1"/>
  <c r="I33" i="81"/>
  <c r="AK34" i="81"/>
  <c r="AI24" i="75"/>
  <c r="AJ24" i="75" s="1"/>
  <c r="AI27" i="75"/>
  <c r="AJ27" i="75" s="1"/>
  <c r="AI77" i="75"/>
  <c r="AJ77" i="75" s="1"/>
  <c r="AI81" i="75"/>
  <c r="AJ81" i="75" s="1"/>
  <c r="AI29" i="75"/>
  <c r="AJ29" i="75" s="1"/>
  <c r="AI42" i="75"/>
  <c r="AJ42" i="75" s="1"/>
  <c r="AI44" i="75"/>
  <c r="AJ44" i="75" s="1"/>
  <c r="AI30" i="75"/>
  <c r="AJ30" i="75" s="1"/>
  <c r="AI34" i="75"/>
  <c r="AJ34" i="75" s="1"/>
  <c r="AK34" i="75" s="1"/>
  <c r="AI50" i="75"/>
  <c r="AJ50" i="75" s="1"/>
  <c r="AK50" i="75" s="1"/>
  <c r="AI54" i="75"/>
  <c r="AJ54" i="75" s="1"/>
  <c r="AI58" i="75"/>
  <c r="AJ58" i="75" s="1"/>
  <c r="AI62" i="75"/>
  <c r="AJ62" i="75" s="1"/>
  <c r="AI66" i="75"/>
  <c r="AJ66" i="75" s="1"/>
  <c r="AK66" i="75" s="1"/>
  <c r="AI69" i="75"/>
  <c r="AJ69" i="75" s="1"/>
  <c r="AI74" i="75"/>
  <c r="AJ74" i="75" s="1"/>
  <c r="AI76" i="75"/>
  <c r="AJ76" i="75" s="1"/>
  <c r="AI26" i="75"/>
  <c r="AJ26" i="75" s="1"/>
  <c r="AI35" i="75"/>
  <c r="AJ35" i="75" s="1"/>
  <c r="AI43" i="75"/>
  <c r="AJ43" i="75" s="1"/>
  <c r="AK43" i="75" s="1"/>
  <c r="AI73" i="75"/>
  <c r="AJ73" i="75" s="1"/>
  <c r="AI67" i="75"/>
  <c r="AJ67" i="75" s="1"/>
  <c r="AK67" i="75" s="1"/>
  <c r="AI51" i="75"/>
  <c r="AJ51" i="75" s="1"/>
  <c r="AI31" i="75"/>
  <c r="AJ31" i="75" s="1"/>
  <c r="AI41" i="75"/>
  <c r="AJ41" i="75" s="1"/>
  <c r="AI38" i="75"/>
  <c r="AJ38" i="75" s="1"/>
  <c r="AG25" i="75"/>
  <c r="AH25" i="75" s="1"/>
  <c r="AI25" i="75"/>
  <c r="AJ25" i="75" s="1"/>
  <c r="AE25" i="75"/>
  <c r="I25" i="75"/>
  <c r="H25" i="75"/>
  <c r="E25" i="75"/>
  <c r="G25" i="75"/>
  <c r="AG28" i="75"/>
  <c r="AH28" i="75" s="1"/>
  <c r="AI28" i="75"/>
  <c r="AJ28" i="75" s="1"/>
  <c r="G28" i="75"/>
  <c r="E28" i="75"/>
  <c r="H28" i="75"/>
  <c r="I28" i="75"/>
  <c r="AI78" i="75"/>
  <c r="AJ78" i="75" s="1"/>
  <c r="AI53" i="75"/>
  <c r="AJ53" i="75" s="1"/>
  <c r="AM83" i="30"/>
  <c r="AL83" i="30"/>
  <c r="AI69" i="80"/>
  <c r="AJ69" i="80" s="1"/>
  <c r="AG69" i="80"/>
  <c r="AH69" i="80" s="1"/>
  <c r="AF36" i="30"/>
  <c r="AG36" i="30"/>
  <c r="AH36" i="30" s="1"/>
  <c r="AI36" i="30"/>
  <c r="AJ36" i="30" s="1"/>
  <c r="G36" i="30"/>
  <c r="E36" i="30"/>
  <c r="I36" i="30"/>
  <c r="H36" i="30"/>
  <c r="AE36" i="30"/>
  <c r="AI43" i="30"/>
  <c r="AJ43" i="30" s="1"/>
  <c r="AF43" i="30"/>
  <c r="AE43" i="30"/>
  <c r="AG43" i="30"/>
  <c r="AH43" i="30" s="1"/>
  <c r="G43" i="30"/>
  <c r="I43" i="30"/>
  <c r="H43" i="30"/>
  <c r="E43" i="30"/>
  <c r="AG22" i="30"/>
  <c r="AH22" i="30" s="1"/>
  <c r="AE22" i="30"/>
  <c r="AF22" i="30"/>
  <c r="AI22" i="30"/>
  <c r="AJ22" i="30" s="1"/>
  <c r="I22" i="30"/>
  <c r="G22" i="30"/>
  <c r="E22" i="30"/>
  <c r="H22" i="30"/>
  <c r="AE25" i="30"/>
  <c r="AI25" i="30"/>
  <c r="AJ25" i="30" s="1"/>
  <c r="AF25" i="30"/>
  <c r="AG25" i="30"/>
  <c r="AH25" i="30" s="1"/>
  <c r="H25" i="30"/>
  <c r="I25" i="30"/>
  <c r="E25" i="30"/>
  <c r="G25" i="30"/>
  <c r="AI48" i="30"/>
  <c r="AJ48" i="30" s="1"/>
  <c r="AF48" i="30"/>
  <c r="AE48" i="30"/>
  <c r="AG48" i="30"/>
  <c r="AH48" i="30" s="1"/>
  <c r="E48" i="30"/>
  <c r="I48" i="30"/>
  <c r="G48" i="30"/>
  <c r="H48" i="30"/>
  <c r="O73" i="30"/>
  <c r="R73" i="30"/>
  <c r="P73" i="30"/>
  <c r="Q73" i="30"/>
  <c r="AI43" i="79"/>
  <c r="AJ43" i="79" s="1"/>
  <c r="AE43" i="79"/>
  <c r="E43" i="79"/>
  <c r="AG43" i="79"/>
  <c r="AH43" i="79" s="1"/>
  <c r="I43" i="79"/>
  <c r="H43" i="79"/>
  <c r="G43" i="79"/>
  <c r="AL48" i="79"/>
  <c r="AM48" i="79"/>
  <c r="AL52" i="79"/>
  <c r="AM52" i="79"/>
  <c r="AM54" i="79"/>
  <c r="AL54" i="79"/>
  <c r="AL58" i="79"/>
  <c r="AM58" i="79"/>
  <c r="AM62" i="79"/>
  <c r="AL62" i="79"/>
  <c r="AL66" i="79"/>
  <c r="AM66" i="79"/>
  <c r="AM71" i="79"/>
  <c r="AL71" i="79"/>
  <c r="AM79" i="79"/>
  <c r="AL79" i="79"/>
  <c r="AI31" i="80"/>
  <c r="AJ31" i="80" s="1"/>
  <c r="AG31" i="80"/>
  <c r="AH31" i="80" s="1"/>
  <c r="I31" i="80"/>
  <c r="AI33" i="80"/>
  <c r="AJ33" i="80" s="1"/>
  <c r="AG33" i="80"/>
  <c r="AH33" i="80" s="1"/>
  <c r="AE33" i="80"/>
  <c r="H33" i="80"/>
  <c r="L21" i="79"/>
  <c r="J21" i="79"/>
  <c r="M21" i="79"/>
  <c r="D21" i="79"/>
  <c r="K21" i="79"/>
  <c r="AI39" i="75"/>
  <c r="AJ39" i="75" s="1"/>
  <c r="AM34" i="79"/>
  <c r="F55" i="6"/>
  <c r="I55" i="6"/>
  <c r="AI33" i="79"/>
  <c r="AJ33" i="79" s="1"/>
  <c r="AG33" i="79"/>
  <c r="AH33" i="79" s="1"/>
  <c r="H33" i="79"/>
  <c r="G33" i="79"/>
  <c r="E33" i="79"/>
  <c r="AF33" i="79"/>
  <c r="I33" i="79"/>
  <c r="AI41" i="81"/>
  <c r="AJ41" i="81" s="1"/>
  <c r="AF41" i="81"/>
  <c r="AG41" i="81"/>
  <c r="AH41" i="81" s="1"/>
  <c r="AE41" i="81"/>
  <c r="I41" i="81"/>
  <c r="G41" i="81"/>
  <c r="E41" i="81"/>
  <c r="H41" i="81"/>
  <c r="AG50" i="81"/>
  <c r="AH50" i="81" s="1"/>
  <c r="AK50" i="81" s="1"/>
  <c r="AE48" i="81"/>
  <c r="AI49" i="81"/>
  <c r="AJ49" i="81" s="1"/>
  <c r="AG49" i="81"/>
  <c r="AH49" i="81" s="1"/>
  <c r="H49" i="81"/>
  <c r="G49" i="81"/>
  <c r="E49" i="81"/>
  <c r="I49" i="81"/>
  <c r="AG55" i="81"/>
  <c r="AH55" i="81" s="1"/>
  <c r="AK55" i="81" s="1"/>
  <c r="AG63" i="81"/>
  <c r="AH63" i="81" s="1"/>
  <c r="E63" i="81"/>
  <c r="I63" i="81"/>
  <c r="H63" i="81"/>
  <c r="AI63" i="81"/>
  <c r="AJ63" i="81" s="1"/>
  <c r="G63" i="81"/>
  <c r="AI78" i="81"/>
  <c r="AJ78" i="81" s="1"/>
  <c r="AG57" i="81"/>
  <c r="AH57" i="81" s="1"/>
  <c r="AK57" i="81" s="1"/>
  <c r="AM57" i="81" s="1"/>
  <c r="AI73" i="81"/>
  <c r="AJ73" i="81" s="1"/>
  <c r="AK73" i="81" s="1"/>
  <c r="AI60" i="81"/>
  <c r="AJ60" i="81" s="1"/>
  <c r="AG60" i="81"/>
  <c r="AH60" i="81" s="1"/>
  <c r="I60" i="81"/>
  <c r="H60" i="81"/>
  <c r="G60" i="81"/>
  <c r="E60" i="81"/>
  <c r="AI74" i="81"/>
  <c r="AJ74" i="81" s="1"/>
  <c r="AG83" i="81"/>
  <c r="AH83" i="81" s="1"/>
  <c r="AG77" i="81"/>
  <c r="AH77" i="81" s="1"/>
  <c r="AI62" i="81"/>
  <c r="AJ62" i="81" s="1"/>
  <c r="AK62" i="81" s="1"/>
  <c r="AI70" i="81"/>
  <c r="AJ70" i="81" s="1"/>
  <c r="H57" i="81"/>
  <c r="H59" i="81"/>
  <c r="H55" i="81"/>
  <c r="H36" i="81"/>
  <c r="H66" i="81"/>
  <c r="H62" i="81"/>
  <c r="H58" i="81"/>
  <c r="H54" i="81"/>
  <c r="H50" i="81"/>
  <c r="H37" i="81"/>
  <c r="H24" i="81"/>
  <c r="H22" i="81"/>
  <c r="H35" i="81"/>
  <c r="H27" i="81"/>
  <c r="H21" i="81"/>
  <c r="I59" i="81"/>
  <c r="I55" i="81"/>
  <c r="I36" i="81"/>
  <c r="I66" i="81"/>
  <c r="I62" i="81"/>
  <c r="I58" i="81"/>
  <c r="I54" i="81"/>
  <c r="I50" i="81"/>
  <c r="I57" i="81"/>
  <c r="I53" i="81"/>
  <c r="I35" i="81"/>
  <c r="I27" i="81"/>
  <c r="I21" i="81"/>
  <c r="I37" i="81"/>
  <c r="I24" i="81"/>
  <c r="I22" i="81"/>
  <c r="AF54" i="81"/>
  <c r="AF55" i="81"/>
  <c r="AF66" i="81"/>
  <c r="AF50" i="81"/>
  <c r="AF36" i="81"/>
  <c r="AG53" i="81"/>
  <c r="AH53" i="81" s="1"/>
  <c r="AI39" i="81"/>
  <c r="AJ39" i="81" s="1"/>
  <c r="AI29" i="81"/>
  <c r="AJ29" i="81" s="1"/>
  <c r="H29" i="81"/>
  <c r="AE29" i="81"/>
  <c r="AG29" i="81"/>
  <c r="AH29" i="81" s="1"/>
  <c r="I29" i="81"/>
  <c r="E35" i="81"/>
  <c r="G35" i="81"/>
  <c r="AF37" i="81"/>
  <c r="AI24" i="81"/>
  <c r="AJ24" i="81" s="1"/>
  <c r="I34" i="81"/>
  <c r="AG28" i="81"/>
  <c r="AH28" i="81" s="1"/>
  <c r="AF21" i="81"/>
  <c r="I28" i="81"/>
  <c r="H32" i="81"/>
  <c r="AF42" i="75"/>
  <c r="AF44" i="75"/>
  <c r="AI22" i="75"/>
  <c r="AJ22" i="75" s="1"/>
  <c r="AK22" i="75" s="1"/>
  <c r="AF24" i="75"/>
  <c r="AG26" i="75"/>
  <c r="AH26" i="75" s="1"/>
  <c r="AF67" i="75"/>
  <c r="AI32" i="75"/>
  <c r="AJ32" i="75" s="1"/>
  <c r="AI48" i="75"/>
  <c r="AJ48" i="75" s="1"/>
  <c r="AF54" i="75"/>
  <c r="AI64" i="75"/>
  <c r="AJ64" i="75" s="1"/>
  <c r="AI30" i="81"/>
  <c r="AJ30" i="81" s="1"/>
  <c r="AK30" i="81" s="1"/>
  <c r="AG47" i="75"/>
  <c r="AH47" i="75" s="1"/>
  <c r="AI47" i="75"/>
  <c r="AJ47" i="75" s="1"/>
  <c r="I47" i="75"/>
  <c r="H47" i="75"/>
  <c r="E47" i="75"/>
  <c r="G47" i="75"/>
  <c r="AF36" i="75"/>
  <c r="AF52" i="75"/>
  <c r="AF60" i="75"/>
  <c r="AF68" i="75"/>
  <c r="AI21" i="75"/>
  <c r="AJ21" i="75" s="1"/>
  <c r="AG83" i="75"/>
  <c r="AH83" i="75" s="1"/>
  <c r="AG54" i="75"/>
  <c r="AH54" i="75" s="1"/>
  <c r="AG76" i="75"/>
  <c r="AH76" i="75" s="1"/>
  <c r="AK76" i="75" s="1"/>
  <c r="R76" i="30"/>
  <c r="O76" i="30"/>
  <c r="Q76" i="30"/>
  <c r="P76" i="30"/>
  <c r="AL77" i="30"/>
  <c r="AI57" i="75"/>
  <c r="AJ57" i="75" s="1"/>
  <c r="AI72" i="75"/>
  <c r="AJ72" i="75" s="1"/>
  <c r="AG78" i="75"/>
  <c r="AH78" i="75" s="1"/>
  <c r="AL74" i="30"/>
  <c r="AM74" i="30"/>
  <c r="AF43" i="75"/>
  <c r="AG53" i="75"/>
  <c r="AH53" i="75" s="1"/>
  <c r="AK53" i="75" s="1"/>
  <c r="AM53" i="75" s="1"/>
  <c r="AI70" i="75"/>
  <c r="AJ70" i="75" s="1"/>
  <c r="AM75" i="30"/>
  <c r="AL75" i="30"/>
  <c r="AI47" i="80"/>
  <c r="AJ47" i="80" s="1"/>
  <c r="E47" i="80"/>
  <c r="I47" i="80"/>
  <c r="H47" i="80"/>
  <c r="G47" i="80"/>
  <c r="AG47" i="80"/>
  <c r="AH47" i="80" s="1"/>
  <c r="AF51" i="80"/>
  <c r="AI55" i="80"/>
  <c r="AJ55" i="80" s="1"/>
  <c r="E55" i="80"/>
  <c r="I55" i="80"/>
  <c r="AG55" i="80"/>
  <c r="AH55" i="80" s="1"/>
  <c r="H55" i="80"/>
  <c r="G55" i="80"/>
  <c r="AF59" i="80"/>
  <c r="AI63" i="80"/>
  <c r="AJ63" i="80" s="1"/>
  <c r="E63" i="80"/>
  <c r="I63" i="80"/>
  <c r="H63" i="80"/>
  <c r="G63" i="80"/>
  <c r="AG63" i="80"/>
  <c r="AH63" i="80" s="1"/>
  <c r="AF67" i="80"/>
  <c r="AI59" i="75"/>
  <c r="AJ59" i="75" s="1"/>
  <c r="AG42" i="30"/>
  <c r="AH42" i="30" s="1"/>
  <c r="AE42" i="30"/>
  <c r="AF42" i="30"/>
  <c r="E42" i="30"/>
  <c r="G42" i="30"/>
  <c r="I42" i="30"/>
  <c r="AI42" i="30"/>
  <c r="AJ42" i="30" s="1"/>
  <c r="H42" i="30"/>
  <c r="AF59" i="30"/>
  <c r="AG59" i="30"/>
  <c r="AH59" i="30" s="1"/>
  <c r="AE59" i="30"/>
  <c r="H59" i="30"/>
  <c r="E59" i="30"/>
  <c r="I59" i="30"/>
  <c r="AI59" i="30"/>
  <c r="AJ59" i="30" s="1"/>
  <c r="G59" i="30"/>
  <c r="AF31" i="30"/>
  <c r="AE31" i="30"/>
  <c r="AG31" i="30"/>
  <c r="AH31" i="30" s="1"/>
  <c r="AI31" i="30"/>
  <c r="AJ31" i="30" s="1"/>
  <c r="H31" i="30"/>
  <c r="G31" i="30"/>
  <c r="E31" i="30"/>
  <c r="I31" i="30"/>
  <c r="AI41" i="30"/>
  <c r="AJ41" i="30" s="1"/>
  <c r="AF41" i="30"/>
  <c r="AG41" i="30"/>
  <c r="AH41" i="30" s="1"/>
  <c r="I41" i="30"/>
  <c r="AE41" i="30"/>
  <c r="H41" i="30"/>
  <c r="G41" i="30"/>
  <c r="E41" i="30"/>
  <c r="AG21" i="30"/>
  <c r="AH21" i="30" s="1"/>
  <c r="AI21" i="30"/>
  <c r="AJ21" i="30" s="1"/>
  <c r="AF21" i="30"/>
  <c r="AE21" i="30"/>
  <c r="I21" i="30"/>
  <c r="E21" i="30"/>
  <c r="G21" i="30"/>
  <c r="H21" i="30"/>
  <c r="AE57" i="30"/>
  <c r="AI57" i="30"/>
  <c r="AJ57" i="30" s="1"/>
  <c r="AF57" i="30"/>
  <c r="AG57" i="30"/>
  <c r="AH57" i="30" s="1"/>
  <c r="E57" i="30"/>
  <c r="H57" i="30"/>
  <c r="G57" i="30"/>
  <c r="I57" i="30"/>
  <c r="AE35" i="30"/>
  <c r="AI35" i="30"/>
  <c r="AJ35" i="30" s="1"/>
  <c r="AF35" i="30"/>
  <c r="AG35" i="30"/>
  <c r="AH35" i="30" s="1"/>
  <c r="G35" i="30"/>
  <c r="H35" i="30"/>
  <c r="I35" i="30"/>
  <c r="E35" i="30"/>
  <c r="AE23" i="30"/>
  <c r="AI23" i="30"/>
  <c r="AJ23" i="30" s="1"/>
  <c r="AF23" i="30"/>
  <c r="AG23" i="30"/>
  <c r="AH23" i="30" s="1"/>
  <c r="G23" i="30"/>
  <c r="H23" i="30"/>
  <c r="I23" i="30"/>
  <c r="E23" i="30"/>
  <c r="AI58" i="30"/>
  <c r="AJ58" i="30" s="1"/>
  <c r="AF58" i="30"/>
  <c r="AE58" i="30"/>
  <c r="AG58" i="30"/>
  <c r="AH58" i="30" s="1"/>
  <c r="E58" i="30"/>
  <c r="G58" i="30"/>
  <c r="I58" i="30"/>
  <c r="H58" i="30"/>
  <c r="M73" i="30"/>
  <c r="J73" i="30"/>
  <c r="L73" i="30"/>
  <c r="K73" i="30"/>
  <c r="M81" i="30"/>
  <c r="J81" i="30"/>
  <c r="L81" i="30"/>
  <c r="K81" i="30"/>
  <c r="L80" i="79"/>
  <c r="AF65" i="75"/>
  <c r="AL32" i="30"/>
  <c r="AM32" i="30"/>
  <c r="Q72" i="79"/>
  <c r="R72" i="79"/>
  <c r="Q76" i="79"/>
  <c r="R76" i="79"/>
  <c r="R80" i="79"/>
  <c r="Q80" i="79"/>
  <c r="AK49" i="30"/>
  <c r="AL49" i="30" s="1"/>
  <c r="AG44" i="80"/>
  <c r="AH44" i="80" s="1"/>
  <c r="AG22" i="80"/>
  <c r="AH22" i="80" s="1"/>
  <c r="AG26" i="80"/>
  <c r="AH26" i="80" s="1"/>
  <c r="AG27" i="80"/>
  <c r="AH27" i="80" s="1"/>
  <c r="AG75" i="80"/>
  <c r="AH75" i="80" s="1"/>
  <c r="AK75" i="80" s="1"/>
  <c r="AG42" i="80"/>
  <c r="AH42" i="80" s="1"/>
  <c r="AK42" i="80" s="1"/>
  <c r="AM42" i="80" s="1"/>
  <c r="AG81" i="80"/>
  <c r="AH81" i="80" s="1"/>
  <c r="AG36" i="80"/>
  <c r="AH36" i="80" s="1"/>
  <c r="AK36" i="80" s="1"/>
  <c r="AG77" i="80"/>
  <c r="AH77" i="80" s="1"/>
  <c r="AG83" i="80"/>
  <c r="AH83" i="80" s="1"/>
  <c r="AK83" i="80" s="1"/>
  <c r="AG73" i="80"/>
  <c r="AH73" i="80" s="1"/>
  <c r="AG25" i="80"/>
  <c r="AH25" i="80" s="1"/>
  <c r="AK25" i="80" s="1"/>
  <c r="G52" i="80"/>
  <c r="H31" i="80"/>
  <c r="I33" i="80"/>
  <c r="E37" i="80"/>
  <c r="AF32" i="80"/>
  <c r="I52" i="6"/>
  <c r="F52" i="6"/>
  <c r="AG80" i="80"/>
  <c r="AH80" i="80" s="1"/>
  <c r="AF58" i="80"/>
  <c r="L27" i="79"/>
  <c r="S27" i="79" s="1"/>
  <c r="T27" i="79" s="1"/>
  <c r="U27" i="79" s="1"/>
  <c r="D27" i="79"/>
  <c r="AE33" i="79"/>
  <c r="AI48" i="80"/>
  <c r="AJ48" i="80" s="1"/>
  <c r="AG48" i="80"/>
  <c r="AH48" i="80" s="1"/>
  <c r="E48" i="80"/>
  <c r="AE48" i="80"/>
  <c r="I48" i="80"/>
  <c r="H48" i="80"/>
  <c r="AF48" i="80"/>
  <c r="G48" i="80"/>
  <c r="AF56" i="80"/>
  <c r="AI80" i="75"/>
  <c r="AJ80" i="75" s="1"/>
  <c r="O77" i="30"/>
  <c r="R77" i="30"/>
  <c r="P77" i="30"/>
  <c r="Q77" i="30"/>
  <c r="AK80" i="30"/>
  <c r="AI53" i="80"/>
  <c r="AJ53" i="80" s="1"/>
  <c r="H53" i="80"/>
  <c r="G53" i="80"/>
  <c r="I53" i="80"/>
  <c r="E53" i="80"/>
  <c r="AG53" i="80"/>
  <c r="AH53" i="80" s="1"/>
  <c r="AI61" i="80"/>
  <c r="AJ61" i="80" s="1"/>
  <c r="H61" i="80"/>
  <c r="G61" i="80"/>
  <c r="I61" i="80"/>
  <c r="AG61" i="80"/>
  <c r="AH61" i="80" s="1"/>
  <c r="AK61" i="80" s="1"/>
  <c r="AM61" i="80" s="1"/>
  <c r="E61" i="80"/>
  <c r="AF55" i="30"/>
  <c r="AG55" i="30"/>
  <c r="AH55" i="30" s="1"/>
  <c r="AE55" i="30"/>
  <c r="AI55" i="30"/>
  <c r="AJ55" i="30" s="1"/>
  <c r="E55" i="30"/>
  <c r="H55" i="30"/>
  <c r="I55" i="30"/>
  <c r="G55" i="30"/>
  <c r="AF28" i="30"/>
  <c r="AG28" i="30"/>
  <c r="AH28" i="30" s="1"/>
  <c r="AE28" i="30"/>
  <c r="AI28" i="30"/>
  <c r="AJ28" i="30" s="1"/>
  <c r="G28" i="30"/>
  <c r="H28" i="30"/>
  <c r="I28" i="30"/>
  <c r="E28" i="30"/>
  <c r="AE67" i="30"/>
  <c r="AI67" i="30"/>
  <c r="AJ67" i="30" s="1"/>
  <c r="AG67" i="30"/>
  <c r="AH67" i="30" s="1"/>
  <c r="AF67" i="30"/>
  <c r="H67" i="30"/>
  <c r="E67" i="30"/>
  <c r="I67" i="30"/>
  <c r="G67" i="30"/>
  <c r="AE33" i="30"/>
  <c r="AI33" i="30"/>
  <c r="AJ33" i="30" s="1"/>
  <c r="AF33" i="30"/>
  <c r="AG33" i="30"/>
  <c r="AH33" i="30" s="1"/>
  <c r="H33" i="30"/>
  <c r="E33" i="30"/>
  <c r="I33" i="30"/>
  <c r="G33" i="30"/>
  <c r="AI54" i="30"/>
  <c r="AJ54" i="30" s="1"/>
  <c r="AF54" i="30"/>
  <c r="AG54" i="30"/>
  <c r="AH54" i="30" s="1"/>
  <c r="E54" i="30"/>
  <c r="G54" i="30"/>
  <c r="AE54" i="30"/>
  <c r="I54" i="30"/>
  <c r="H54" i="30"/>
  <c r="Q79" i="30"/>
  <c r="P79" i="30"/>
  <c r="R79" i="30"/>
  <c r="O79" i="30"/>
  <c r="AI65" i="75"/>
  <c r="AJ65" i="75" s="1"/>
  <c r="AL47" i="79"/>
  <c r="AM47" i="79"/>
  <c r="AL51" i="79"/>
  <c r="AM51" i="79"/>
  <c r="AL55" i="79"/>
  <c r="AM55" i="79"/>
  <c r="AL59" i="79"/>
  <c r="AM59" i="79"/>
  <c r="AM63" i="79"/>
  <c r="AL63" i="79"/>
  <c r="AL67" i="79"/>
  <c r="AM67" i="79"/>
  <c r="AM73" i="79"/>
  <c r="AL73" i="79"/>
  <c r="AM77" i="79"/>
  <c r="AL77" i="79"/>
  <c r="E31" i="80"/>
  <c r="AI35" i="80"/>
  <c r="AJ35" i="80" s="1"/>
  <c r="AG35" i="80"/>
  <c r="AH35" i="80" s="1"/>
  <c r="I35" i="80"/>
  <c r="E23" i="79"/>
  <c r="AF23" i="79"/>
  <c r="AM32" i="79"/>
  <c r="AL32" i="79"/>
  <c r="I54" i="6"/>
  <c r="F54" i="6"/>
  <c r="AI37" i="75"/>
  <c r="AJ37" i="75" s="1"/>
  <c r="AM24" i="79"/>
  <c r="AL24" i="79"/>
  <c r="AF44" i="80"/>
  <c r="AF43" i="80"/>
  <c r="AF27" i="80"/>
  <c r="AF22" i="80"/>
  <c r="AF30" i="80"/>
  <c r="AF34" i="80"/>
  <c r="AF21" i="80"/>
  <c r="AF26" i="80"/>
  <c r="AF28" i="80"/>
  <c r="AF25" i="80"/>
  <c r="AF36" i="80"/>
  <c r="AF23" i="80"/>
  <c r="AI65" i="81"/>
  <c r="AJ65" i="81" s="1"/>
  <c r="AG65" i="81"/>
  <c r="AH65" i="81" s="1"/>
  <c r="I65" i="81"/>
  <c r="AI52" i="81"/>
  <c r="AJ52" i="81" s="1"/>
  <c r="AG52" i="81"/>
  <c r="AH52" i="81" s="1"/>
  <c r="AF52" i="81"/>
  <c r="AE52" i="81"/>
  <c r="I52" i="81"/>
  <c r="H52" i="81"/>
  <c r="G52" i="81"/>
  <c r="E52" i="81"/>
  <c r="AI66" i="81"/>
  <c r="AJ66" i="81" s="1"/>
  <c r="AK66" i="81" s="1"/>
  <c r="AF48" i="81"/>
  <c r="AI69" i="81"/>
  <c r="AJ69" i="81" s="1"/>
  <c r="AK54" i="81"/>
  <c r="AG61" i="81"/>
  <c r="AH61" i="81" s="1"/>
  <c r="H61" i="81"/>
  <c r="AI61" i="81"/>
  <c r="AJ61" i="81" s="1"/>
  <c r="G61" i="81"/>
  <c r="E61" i="81"/>
  <c r="I61" i="81"/>
  <c r="AI80" i="81"/>
  <c r="AJ80" i="81" s="1"/>
  <c r="AI67" i="81"/>
  <c r="AJ67" i="81" s="1"/>
  <c r="AG67" i="81"/>
  <c r="AH67" i="81" s="1"/>
  <c r="AE67" i="81"/>
  <c r="E67" i="81"/>
  <c r="I67" i="81"/>
  <c r="H67" i="81"/>
  <c r="G67" i="81"/>
  <c r="AI83" i="81"/>
  <c r="AJ83" i="81" s="1"/>
  <c r="AI77" i="81"/>
  <c r="AJ77" i="81" s="1"/>
  <c r="AK70" i="81"/>
  <c r="AG23" i="81"/>
  <c r="AH23" i="81" s="1"/>
  <c r="AI23" i="81"/>
  <c r="AJ23" i="81" s="1"/>
  <c r="E23" i="81"/>
  <c r="I23" i="81"/>
  <c r="H23" i="81"/>
  <c r="G23" i="81"/>
  <c r="AG72" i="81"/>
  <c r="AH72" i="81" s="1"/>
  <c r="AI72" i="81"/>
  <c r="AJ72" i="81" s="1"/>
  <c r="E59" i="81"/>
  <c r="E55" i="81"/>
  <c r="E66" i="81"/>
  <c r="E62" i="81"/>
  <c r="E58" i="81"/>
  <c r="E54" i="81"/>
  <c r="E50" i="81"/>
  <c r="E57" i="81"/>
  <c r="E36" i="81"/>
  <c r="E21" i="81"/>
  <c r="E34" i="81"/>
  <c r="E24" i="81"/>
  <c r="E22" i="81"/>
  <c r="AG78" i="81"/>
  <c r="AH78" i="81" s="1"/>
  <c r="AG80" i="81"/>
  <c r="AH80" i="81" s="1"/>
  <c r="AG82" i="81"/>
  <c r="AH82" i="81" s="1"/>
  <c r="AK82" i="81" s="1"/>
  <c r="AG74" i="81"/>
  <c r="AH74" i="81" s="1"/>
  <c r="AK74" i="81" s="1"/>
  <c r="AG36" i="81"/>
  <c r="AH36" i="81" s="1"/>
  <c r="AG22" i="81"/>
  <c r="AH22" i="81" s="1"/>
  <c r="AG24" i="81"/>
  <c r="AH24" i="81" s="1"/>
  <c r="AG27" i="81"/>
  <c r="AH27" i="81" s="1"/>
  <c r="AG37" i="81"/>
  <c r="AH37" i="81" s="1"/>
  <c r="AF65" i="81"/>
  <c r="AG39" i="81"/>
  <c r="AH39" i="81" s="1"/>
  <c r="E31" i="81"/>
  <c r="AE33" i="81"/>
  <c r="E37" i="81"/>
  <c r="AI27" i="81"/>
  <c r="AJ27" i="81" s="1"/>
  <c r="AI38" i="81"/>
  <c r="AJ38" i="81" s="1"/>
  <c r="AK38" i="81" s="1"/>
  <c r="AI25" i="81"/>
  <c r="AJ25" i="81" s="1"/>
  <c r="AG25" i="81"/>
  <c r="AH25" i="81" s="1"/>
  <c r="AE25" i="81"/>
  <c r="E25" i="81"/>
  <c r="I25" i="81"/>
  <c r="H25" i="81"/>
  <c r="G25" i="81"/>
  <c r="AG32" i="81"/>
  <c r="AH32" i="81" s="1"/>
  <c r="AF23" i="81"/>
  <c r="AI32" i="81"/>
  <c r="AJ32" i="81" s="1"/>
  <c r="AG29" i="75"/>
  <c r="AH29" i="75" s="1"/>
  <c r="AG69" i="75"/>
  <c r="AH69" i="75" s="1"/>
  <c r="AK69" i="75" s="1"/>
  <c r="AG73" i="75"/>
  <c r="AH73" i="75" s="1"/>
  <c r="AG24" i="75"/>
  <c r="AH24" i="75" s="1"/>
  <c r="AK24" i="75" s="1"/>
  <c r="AG27" i="75"/>
  <c r="AH27" i="75" s="1"/>
  <c r="AG31" i="75"/>
  <c r="AH31" i="75" s="1"/>
  <c r="AK31" i="75" s="1"/>
  <c r="AL31" i="75" s="1"/>
  <c r="AG35" i="75"/>
  <c r="AH35" i="75" s="1"/>
  <c r="AG77" i="75"/>
  <c r="AH77" i="75" s="1"/>
  <c r="AG81" i="75"/>
  <c r="AH81" i="75" s="1"/>
  <c r="AK81" i="75" s="1"/>
  <c r="AG56" i="75"/>
  <c r="AH56" i="75" s="1"/>
  <c r="AG44" i="75"/>
  <c r="AH44" i="75" s="1"/>
  <c r="AG32" i="75"/>
  <c r="AH32" i="75" s="1"/>
  <c r="AG36" i="75"/>
  <c r="AH36" i="75" s="1"/>
  <c r="AG52" i="75"/>
  <c r="AH52" i="75" s="1"/>
  <c r="AK52" i="75" s="1"/>
  <c r="AG68" i="75"/>
  <c r="AH68" i="75" s="1"/>
  <c r="AK68" i="75" s="1"/>
  <c r="AG42" i="75"/>
  <c r="AH42" i="75" s="1"/>
  <c r="AG60" i="75"/>
  <c r="AH60" i="75" s="1"/>
  <c r="AG48" i="75"/>
  <c r="AH48" i="75" s="1"/>
  <c r="AK48" i="75" s="1"/>
  <c r="AG64" i="75"/>
  <c r="AH64" i="75" s="1"/>
  <c r="AG39" i="75"/>
  <c r="AH39" i="75" s="1"/>
  <c r="AK39" i="75" s="1"/>
  <c r="AG38" i="75"/>
  <c r="AH38" i="75" s="1"/>
  <c r="AG41" i="75"/>
  <c r="AH41" i="75" s="1"/>
  <c r="AG62" i="75"/>
  <c r="AH62" i="75" s="1"/>
  <c r="AG58" i="75"/>
  <c r="AH58" i="75" s="1"/>
  <c r="AK58" i="75" s="1"/>
  <c r="AM58" i="75" s="1"/>
  <c r="AI60" i="75"/>
  <c r="AJ60" i="75" s="1"/>
  <c r="AG55" i="75"/>
  <c r="AH55" i="75" s="1"/>
  <c r="E55" i="75"/>
  <c r="I55" i="75"/>
  <c r="H55" i="75"/>
  <c r="G55" i="75"/>
  <c r="AI55" i="75"/>
  <c r="AJ55" i="75" s="1"/>
  <c r="AF28" i="75"/>
  <c r="AG71" i="75"/>
  <c r="AH71" i="75" s="1"/>
  <c r="AI71" i="75"/>
  <c r="AJ71" i="75" s="1"/>
  <c r="AG51" i="75"/>
  <c r="AH51" i="75" s="1"/>
  <c r="AI83" i="75"/>
  <c r="AJ83" i="75" s="1"/>
  <c r="AG57" i="75"/>
  <c r="AH57" i="75" s="1"/>
  <c r="AG72" i="75"/>
  <c r="AH72" i="75" s="1"/>
  <c r="AI82" i="75"/>
  <c r="AJ82" i="75" s="1"/>
  <c r="AG70" i="75"/>
  <c r="AH70" i="75" s="1"/>
  <c r="P78" i="30"/>
  <c r="Q78" i="30"/>
  <c r="O78" i="30"/>
  <c r="R78" i="30"/>
  <c r="AF49" i="80"/>
  <c r="AF57" i="80"/>
  <c r="AF65" i="80"/>
  <c r="AF30" i="30"/>
  <c r="AE30" i="30"/>
  <c r="AG30" i="30"/>
  <c r="AH30" i="30" s="1"/>
  <c r="AI30" i="30"/>
  <c r="AJ30" i="30" s="1"/>
  <c r="I30" i="30"/>
  <c r="E30" i="30"/>
  <c r="G30" i="30"/>
  <c r="H30" i="30"/>
  <c r="AF65" i="30"/>
  <c r="AG65" i="30"/>
  <c r="AH65" i="30" s="1"/>
  <c r="AI65" i="30"/>
  <c r="AJ65" i="30" s="1"/>
  <c r="E65" i="30"/>
  <c r="G65" i="30"/>
  <c r="H65" i="30"/>
  <c r="AE65" i="30"/>
  <c r="I65" i="30"/>
  <c r="AE51" i="30"/>
  <c r="AI51" i="30"/>
  <c r="AJ51" i="30" s="1"/>
  <c r="AF51" i="30"/>
  <c r="AG51" i="30"/>
  <c r="AH51" i="30" s="1"/>
  <c r="E51" i="30"/>
  <c r="H51" i="30"/>
  <c r="I51" i="30"/>
  <c r="G51" i="30"/>
  <c r="AI68" i="30"/>
  <c r="AJ68" i="30" s="1"/>
  <c r="AF68" i="30"/>
  <c r="AE68" i="30"/>
  <c r="E68" i="30"/>
  <c r="I68" i="30"/>
  <c r="G68" i="30"/>
  <c r="AG68" i="30"/>
  <c r="AH68" i="30" s="1"/>
  <c r="H68" i="30"/>
  <c r="AF43" i="79"/>
  <c r="AL71" i="30"/>
  <c r="AM71" i="30"/>
  <c r="AL49" i="79"/>
  <c r="AM49" i="79"/>
  <c r="AL53" i="79"/>
  <c r="AM53" i="79"/>
  <c r="AL57" i="79"/>
  <c r="AM57" i="79"/>
  <c r="AL61" i="79"/>
  <c r="AM61" i="79"/>
  <c r="AM65" i="79"/>
  <c r="AL65" i="79"/>
  <c r="P69" i="79"/>
  <c r="R69" i="79"/>
  <c r="O69" i="79"/>
  <c r="AM81" i="79"/>
  <c r="AL81" i="79"/>
  <c r="AF31" i="80"/>
  <c r="AF33" i="80"/>
  <c r="AE35" i="80"/>
  <c r="AI37" i="80"/>
  <c r="AJ37" i="80" s="1"/>
  <c r="AG37" i="80"/>
  <c r="AH37" i="80" s="1"/>
  <c r="H37" i="80"/>
  <c r="AE37" i="80"/>
  <c r="AI43" i="81"/>
  <c r="AJ43" i="81" s="1"/>
  <c r="AE43" i="81"/>
  <c r="AF43" i="81"/>
  <c r="AG43" i="81"/>
  <c r="AH43" i="81" s="1"/>
  <c r="I43" i="81"/>
  <c r="G43" i="81"/>
  <c r="E43" i="81"/>
  <c r="H43" i="81"/>
  <c r="AI56" i="81"/>
  <c r="AJ56" i="81" s="1"/>
  <c r="AG56" i="81"/>
  <c r="AH56" i="81" s="1"/>
  <c r="AE56" i="81"/>
  <c r="AF56" i="81"/>
  <c r="I56" i="81"/>
  <c r="H56" i="81"/>
  <c r="G56" i="81"/>
  <c r="E56" i="81"/>
  <c r="AG42" i="81"/>
  <c r="AH42" i="81" s="1"/>
  <c r="AI42" i="81"/>
  <c r="AJ42" i="81" s="1"/>
  <c r="I42" i="81"/>
  <c r="G42" i="81"/>
  <c r="E42" i="81"/>
  <c r="H42" i="81"/>
  <c r="AF49" i="81"/>
  <c r="AF63" i="81"/>
  <c r="AG69" i="81"/>
  <c r="AH69" i="81" s="1"/>
  <c r="AG59" i="81"/>
  <c r="AH59" i="81" s="1"/>
  <c r="AI79" i="81"/>
  <c r="AJ79" i="81" s="1"/>
  <c r="AK79" i="81" s="1"/>
  <c r="AI44" i="81"/>
  <c r="AJ44" i="81" s="1"/>
  <c r="I44" i="81"/>
  <c r="G44" i="81"/>
  <c r="AG44" i="81"/>
  <c r="AH44" i="81" s="1"/>
  <c r="E44" i="81"/>
  <c r="H44" i="81"/>
  <c r="AF61" i="81"/>
  <c r="AG81" i="81"/>
  <c r="AH81" i="81" s="1"/>
  <c r="AK81" i="81" s="1"/>
  <c r="AI47" i="81"/>
  <c r="AJ47" i="81" s="1"/>
  <c r="AG47" i="81"/>
  <c r="AH47" i="81" s="1"/>
  <c r="E47" i="81"/>
  <c r="I47" i="81"/>
  <c r="H47" i="81"/>
  <c r="G47" i="81"/>
  <c r="AF60" i="81"/>
  <c r="AG71" i="81"/>
  <c r="AH71" i="81" s="1"/>
  <c r="AI71" i="81"/>
  <c r="AJ71" i="81" s="1"/>
  <c r="AI75" i="81"/>
  <c r="AJ75" i="81" s="1"/>
  <c r="AK75" i="81" s="1"/>
  <c r="AI58" i="81"/>
  <c r="AJ58" i="81" s="1"/>
  <c r="AK58" i="81" s="1"/>
  <c r="G66" i="81"/>
  <c r="G62" i="81"/>
  <c r="G58" i="81"/>
  <c r="G54" i="81"/>
  <c r="G50" i="81"/>
  <c r="G57" i="81"/>
  <c r="G53" i="81"/>
  <c r="G59" i="81"/>
  <c r="G55" i="81"/>
  <c r="G34" i="81"/>
  <c r="G24" i="81"/>
  <c r="G22" i="81"/>
  <c r="G36" i="81"/>
  <c r="G32" i="81"/>
  <c r="G28" i="81"/>
  <c r="G21" i="81"/>
  <c r="AI64" i="81"/>
  <c r="AJ64" i="81" s="1"/>
  <c r="AG64" i="81"/>
  <c r="AH64" i="81" s="1"/>
  <c r="I64" i="81"/>
  <c r="H64" i="81"/>
  <c r="G64" i="81"/>
  <c r="E64" i="81"/>
  <c r="E65" i="81"/>
  <c r="AE55" i="81"/>
  <c r="AE24" i="81"/>
  <c r="AE27" i="81"/>
  <c r="AE36" i="81"/>
  <c r="AE37" i="81"/>
  <c r="AI51" i="81"/>
  <c r="AJ51" i="81" s="1"/>
  <c r="AG51" i="81"/>
  <c r="AH51" i="81" s="1"/>
  <c r="E51" i="81"/>
  <c r="I51" i="81"/>
  <c r="H51" i="81"/>
  <c r="G51" i="81"/>
  <c r="AI53" i="81"/>
  <c r="AJ53" i="81" s="1"/>
  <c r="AG76" i="81"/>
  <c r="AH76" i="81" s="1"/>
  <c r="AI22" i="81"/>
  <c r="AJ22" i="81" s="1"/>
  <c r="AF29" i="81"/>
  <c r="AG31" i="81"/>
  <c r="AH31" i="81" s="1"/>
  <c r="I31" i="81"/>
  <c r="AF31" i="81"/>
  <c r="H31" i="81"/>
  <c r="AI31" i="81"/>
  <c r="AJ31" i="81" s="1"/>
  <c r="G33" i="81"/>
  <c r="E27" i="81"/>
  <c r="AF32" i="81"/>
  <c r="E32" i="81"/>
  <c r="AG26" i="81"/>
  <c r="AH26" i="81" s="1"/>
  <c r="I26" i="81"/>
  <c r="H26" i="81"/>
  <c r="AI26" i="81"/>
  <c r="AJ26" i="81" s="1"/>
  <c r="AF26" i="81"/>
  <c r="AE26" i="81"/>
  <c r="G26" i="81"/>
  <c r="E26" i="81"/>
  <c r="H34" i="81"/>
  <c r="AG35" i="81"/>
  <c r="AH35" i="81" s="1"/>
  <c r="AF30" i="75"/>
  <c r="AF24" i="81"/>
  <c r="AE28" i="81"/>
  <c r="I32" i="81"/>
  <c r="AE42" i="75"/>
  <c r="AE44" i="75"/>
  <c r="AE41" i="75"/>
  <c r="AE37" i="75"/>
  <c r="AE22" i="75"/>
  <c r="AG23" i="75"/>
  <c r="AH23" i="75" s="1"/>
  <c r="AF25" i="75"/>
  <c r="AE26" i="75"/>
  <c r="AF51" i="75"/>
  <c r="AE67" i="75"/>
  <c r="AG75" i="75"/>
  <c r="AH75" i="75" s="1"/>
  <c r="AI75" i="75"/>
  <c r="AJ75" i="75" s="1"/>
  <c r="AE34" i="75"/>
  <c r="AE50" i="75"/>
  <c r="AI56" i="75"/>
  <c r="AJ56" i="75" s="1"/>
  <c r="AF62" i="75"/>
  <c r="AE66" i="75"/>
  <c r="G30" i="81"/>
  <c r="AE30" i="81"/>
  <c r="AF61" i="75"/>
  <c r="AE35" i="75"/>
  <c r="AG63" i="75"/>
  <c r="AH63" i="75" s="1"/>
  <c r="AI63" i="75"/>
  <c r="AJ63" i="75" s="1"/>
  <c r="E63" i="75"/>
  <c r="I63" i="75"/>
  <c r="H63" i="75"/>
  <c r="G63" i="75"/>
  <c r="AE34" i="81"/>
  <c r="AM34" i="81" s="1"/>
  <c r="AE28" i="75"/>
  <c r="AE55" i="75"/>
  <c r="AF32" i="75"/>
  <c r="AF48" i="75"/>
  <c r="AF56" i="75"/>
  <c r="AF64" i="75"/>
  <c r="AG21" i="75"/>
  <c r="AH21" i="75" s="1"/>
  <c r="AG59" i="75"/>
  <c r="AH59" i="75" s="1"/>
  <c r="AG30" i="75"/>
  <c r="AH30" i="75" s="1"/>
  <c r="AK30" i="75" s="1"/>
  <c r="AG61" i="75"/>
  <c r="AH61" i="75" s="1"/>
  <c r="AK61" i="75" s="1"/>
  <c r="AG80" i="75"/>
  <c r="AH80" i="75" s="1"/>
  <c r="AL69" i="30"/>
  <c r="AF23" i="75"/>
  <c r="AE57" i="75"/>
  <c r="AG74" i="75"/>
  <c r="AH74" i="75" s="1"/>
  <c r="AK74" i="75" s="1"/>
  <c r="AG82" i="75"/>
  <c r="AH82" i="75" s="1"/>
  <c r="AL82" i="30"/>
  <c r="AM82" i="30"/>
  <c r="AL78" i="30"/>
  <c r="AF57" i="75"/>
  <c r="AF33" i="75"/>
  <c r="AK72" i="30"/>
  <c r="AF47" i="80"/>
  <c r="AE49" i="80"/>
  <c r="AI51" i="80"/>
  <c r="AJ51" i="80" s="1"/>
  <c r="E51" i="80"/>
  <c r="I51" i="80"/>
  <c r="H51" i="80"/>
  <c r="AG51" i="80"/>
  <c r="AH51" i="80" s="1"/>
  <c r="AK51" i="80" s="1"/>
  <c r="G51" i="80"/>
  <c r="AF55" i="80"/>
  <c r="AE57" i="80"/>
  <c r="AI59" i="80"/>
  <c r="AJ59" i="80" s="1"/>
  <c r="E59" i="80"/>
  <c r="I59" i="80"/>
  <c r="G59" i="80"/>
  <c r="AG59" i="80"/>
  <c r="AH59" i="80" s="1"/>
  <c r="AK59" i="80" s="1"/>
  <c r="H59" i="80"/>
  <c r="AF63" i="80"/>
  <c r="AE65" i="80"/>
  <c r="AI67" i="80"/>
  <c r="AJ67" i="80" s="1"/>
  <c r="E67" i="80"/>
  <c r="I67" i="80"/>
  <c r="H67" i="80"/>
  <c r="AG67" i="80"/>
  <c r="AH67" i="80" s="1"/>
  <c r="AK67" i="80" s="1"/>
  <c r="G67" i="80"/>
  <c r="AI71" i="80"/>
  <c r="AJ71" i="80" s="1"/>
  <c r="AG71" i="80"/>
  <c r="AH71" i="80" s="1"/>
  <c r="AG66" i="30"/>
  <c r="AH66" i="30" s="1"/>
  <c r="AE66" i="30"/>
  <c r="AF66" i="30"/>
  <c r="AI66" i="30"/>
  <c r="AJ66" i="30" s="1"/>
  <c r="G66" i="30"/>
  <c r="I66" i="30"/>
  <c r="E66" i="30"/>
  <c r="H66" i="30"/>
  <c r="AG53" i="30"/>
  <c r="AH53" i="30" s="1"/>
  <c r="AE53" i="30"/>
  <c r="E53" i="30"/>
  <c r="AF53" i="30"/>
  <c r="AI53" i="30"/>
  <c r="AJ53" i="30" s="1"/>
  <c r="G53" i="30"/>
  <c r="H53" i="30"/>
  <c r="I53" i="30"/>
  <c r="AF26" i="30"/>
  <c r="AE26" i="30"/>
  <c r="AG26" i="30"/>
  <c r="AH26" i="30" s="1"/>
  <c r="AI26" i="30"/>
  <c r="AJ26" i="30" s="1"/>
  <c r="I26" i="30"/>
  <c r="G26" i="30"/>
  <c r="E26" i="30"/>
  <c r="H26" i="30"/>
  <c r="AG50" i="30"/>
  <c r="AH50" i="30" s="1"/>
  <c r="AE50" i="30"/>
  <c r="AF50" i="30"/>
  <c r="AI50" i="30"/>
  <c r="AJ50" i="30" s="1"/>
  <c r="G50" i="30"/>
  <c r="H50" i="30"/>
  <c r="I50" i="30"/>
  <c r="E50" i="30"/>
  <c r="AE63" i="30"/>
  <c r="AI63" i="30"/>
  <c r="AJ63" i="30" s="1"/>
  <c r="AG63" i="30"/>
  <c r="AH63" i="30" s="1"/>
  <c r="AF63" i="30"/>
  <c r="E63" i="30"/>
  <c r="H63" i="30"/>
  <c r="I63" i="30"/>
  <c r="G63" i="30"/>
  <c r="AE47" i="30"/>
  <c r="AI47" i="30"/>
  <c r="AJ47" i="30" s="1"/>
  <c r="AF47" i="30"/>
  <c r="AG47" i="30"/>
  <c r="AH47" i="30" s="1"/>
  <c r="H47" i="30"/>
  <c r="E47" i="30"/>
  <c r="I47" i="30"/>
  <c r="G47" i="30"/>
  <c r="AE29" i="30"/>
  <c r="AI29" i="30"/>
  <c r="AJ29" i="30" s="1"/>
  <c r="AF29" i="30"/>
  <c r="H29" i="30"/>
  <c r="E29" i="30"/>
  <c r="I29" i="30"/>
  <c r="AG29" i="30"/>
  <c r="AH29" i="30" s="1"/>
  <c r="G29" i="30"/>
  <c r="AI64" i="30"/>
  <c r="AJ64" i="30" s="1"/>
  <c r="AF64" i="30"/>
  <c r="AE64" i="30"/>
  <c r="AG64" i="30"/>
  <c r="AH64" i="30" s="1"/>
  <c r="E64" i="30"/>
  <c r="I64" i="30"/>
  <c r="G64" i="30"/>
  <c r="H64" i="30"/>
  <c r="AI52" i="30"/>
  <c r="AJ52" i="30" s="1"/>
  <c r="AF52" i="30"/>
  <c r="AE52" i="30"/>
  <c r="AG52" i="30"/>
  <c r="AH52" i="30" s="1"/>
  <c r="E52" i="30"/>
  <c r="I52" i="30"/>
  <c r="G52" i="30"/>
  <c r="H52" i="30"/>
  <c r="AK24" i="30"/>
  <c r="AL24" i="30" s="1"/>
  <c r="K79" i="30"/>
  <c r="L79" i="30"/>
  <c r="J79" i="30"/>
  <c r="M79" i="30"/>
  <c r="J72" i="79"/>
  <c r="K72" i="79"/>
  <c r="M72" i="79"/>
  <c r="L72" i="79"/>
  <c r="AI49" i="75"/>
  <c r="AJ49" i="75" s="1"/>
  <c r="AG65" i="75"/>
  <c r="AH65" i="75" s="1"/>
  <c r="AM70" i="79"/>
  <c r="AL70" i="79"/>
  <c r="P74" i="79"/>
  <c r="Q74" i="79"/>
  <c r="O74" i="79"/>
  <c r="AM78" i="79"/>
  <c r="AL78" i="79"/>
  <c r="AM82" i="79"/>
  <c r="AL82" i="79"/>
  <c r="AI29" i="80"/>
  <c r="AJ29" i="80" s="1"/>
  <c r="AG29" i="80"/>
  <c r="AH29" i="80" s="1"/>
  <c r="AE29" i="80"/>
  <c r="H29" i="80"/>
  <c r="G31" i="80"/>
  <c r="E33" i="80"/>
  <c r="G33" i="80"/>
  <c r="H35" i="80"/>
  <c r="I37" i="80"/>
  <c r="AL39" i="79"/>
  <c r="AM39" i="79"/>
  <c r="AM21" i="79"/>
  <c r="G23" i="79"/>
  <c r="AL26" i="79"/>
  <c r="AM28" i="79"/>
  <c r="AL28" i="79"/>
  <c r="AM38" i="79"/>
  <c r="AL38" i="79"/>
  <c r="I48" i="6"/>
  <c r="F48" i="6"/>
  <c r="AG37" i="75"/>
  <c r="AH37" i="75" s="1"/>
  <c r="AL69" i="79"/>
  <c r="I53" i="6"/>
  <c r="F53" i="6"/>
  <c r="AI66" i="80"/>
  <c r="AJ66" i="80" s="1"/>
  <c r="AG66" i="80"/>
  <c r="AH66" i="80" s="1"/>
  <c r="AE66" i="80"/>
  <c r="G66" i="80"/>
  <c r="H66" i="80"/>
  <c r="AF66" i="80"/>
  <c r="I66" i="80"/>
  <c r="O76" i="79"/>
  <c r="F47" i="6"/>
  <c r="I47" i="6"/>
  <c r="F44" i="6"/>
  <c r="I44" i="6"/>
  <c r="AF60" i="80"/>
  <c r="AG79" i="80"/>
  <c r="AH79" i="80" s="1"/>
  <c r="AK79" i="80" s="1"/>
  <c r="AL36" i="79"/>
  <c r="I50" i="6"/>
  <c r="F50" i="6"/>
  <c r="H50" i="80"/>
  <c r="G50" i="80"/>
  <c r="G54" i="80"/>
  <c r="G58" i="80"/>
  <c r="G62" i="80"/>
  <c r="E24" i="80"/>
  <c r="G24" i="80"/>
  <c r="I36" i="80"/>
  <c r="I49" i="6"/>
  <c r="F49" i="6"/>
  <c r="AK44" i="30"/>
  <c r="AM44" i="30" s="1"/>
  <c r="AE26" i="80"/>
  <c r="AE41" i="80"/>
  <c r="AE27" i="80"/>
  <c r="I56" i="80"/>
  <c r="AE56" i="80"/>
  <c r="I60" i="80"/>
  <c r="AE60" i="80"/>
  <c r="I64" i="80"/>
  <c r="AE64" i="80"/>
  <c r="AE68" i="80"/>
  <c r="AF29" i="79"/>
  <c r="E35" i="79"/>
  <c r="AF35" i="79"/>
  <c r="AI37" i="79"/>
  <c r="AJ37" i="79" s="1"/>
  <c r="AG37" i="79"/>
  <c r="AH37" i="79" s="1"/>
  <c r="H37" i="79"/>
  <c r="Z6" i="1"/>
  <c r="AA6" i="1" s="1"/>
  <c r="I45" i="6"/>
  <c r="F45" i="6"/>
  <c r="AI50" i="80"/>
  <c r="AJ50" i="80" s="1"/>
  <c r="AG50" i="80"/>
  <c r="AH50" i="80" s="1"/>
  <c r="AI54" i="80"/>
  <c r="AJ54" i="80" s="1"/>
  <c r="AG54" i="80"/>
  <c r="AH54" i="80" s="1"/>
  <c r="H54" i="80"/>
  <c r="AI58" i="80"/>
  <c r="AJ58" i="80" s="1"/>
  <c r="AG58" i="80"/>
  <c r="AH58" i="80" s="1"/>
  <c r="I58" i="80"/>
  <c r="H58" i="80"/>
  <c r="AI62" i="80"/>
  <c r="AJ62" i="80" s="1"/>
  <c r="AG62" i="80"/>
  <c r="AH62" i="80" s="1"/>
  <c r="I62" i="80"/>
  <c r="AI70" i="80"/>
  <c r="AJ70" i="80" s="1"/>
  <c r="AG70" i="80"/>
  <c r="AH70" i="80" s="1"/>
  <c r="E43" i="80"/>
  <c r="E27" i="80"/>
  <c r="E44" i="80"/>
  <c r="E34" i="80"/>
  <c r="E30" i="80"/>
  <c r="E26" i="80"/>
  <c r="E22" i="80"/>
  <c r="E41" i="80"/>
  <c r="E36" i="80"/>
  <c r="E28" i="80"/>
  <c r="AI41" i="79"/>
  <c r="AJ41" i="79" s="1"/>
  <c r="AG41" i="79"/>
  <c r="AH41" i="79" s="1"/>
  <c r="E41" i="79"/>
  <c r="AF41" i="79"/>
  <c r="I41" i="79"/>
  <c r="AK42" i="79"/>
  <c r="AK30" i="79"/>
  <c r="F51" i="6"/>
  <c r="I51" i="6"/>
  <c r="H41" i="80"/>
  <c r="H44" i="80"/>
  <c r="H26" i="80"/>
  <c r="H22" i="80"/>
  <c r="H27" i="80"/>
  <c r="H43" i="80"/>
  <c r="H21" i="80"/>
  <c r="H25" i="80"/>
  <c r="G27" i="80"/>
  <c r="G41" i="80"/>
  <c r="G44" i="80"/>
  <c r="G30" i="80"/>
  <c r="G22" i="80"/>
  <c r="G34" i="80"/>
  <c r="G26" i="80"/>
  <c r="G43" i="80"/>
  <c r="AI44" i="80"/>
  <c r="AJ44" i="80" s="1"/>
  <c r="AI27" i="80"/>
  <c r="AJ27" i="80" s="1"/>
  <c r="AI41" i="80"/>
  <c r="AJ41" i="80" s="1"/>
  <c r="AK41" i="80" s="1"/>
  <c r="AI22" i="80"/>
  <c r="AJ22" i="80" s="1"/>
  <c r="AI43" i="80"/>
  <c r="AJ43" i="80" s="1"/>
  <c r="AK43" i="80" s="1"/>
  <c r="AI26" i="80"/>
  <c r="AJ26" i="80" s="1"/>
  <c r="AI38" i="80"/>
  <c r="AJ38" i="80" s="1"/>
  <c r="AK38" i="80" s="1"/>
  <c r="AI77" i="80"/>
  <c r="AJ77" i="80" s="1"/>
  <c r="AI81" i="80"/>
  <c r="AJ81" i="80" s="1"/>
  <c r="AI74" i="80"/>
  <c r="AJ74" i="80" s="1"/>
  <c r="AK74" i="80" s="1"/>
  <c r="AI78" i="80"/>
  <c r="AJ78" i="80" s="1"/>
  <c r="AK78" i="80" s="1"/>
  <c r="AI82" i="80"/>
  <c r="AJ82" i="80" s="1"/>
  <c r="AK82" i="80" s="1"/>
  <c r="AI21" i="80"/>
  <c r="AJ21" i="80" s="1"/>
  <c r="AK21" i="80" s="1"/>
  <c r="AI73" i="80"/>
  <c r="AJ73" i="80" s="1"/>
  <c r="AI34" i="80"/>
  <c r="AJ34" i="80" s="1"/>
  <c r="AK34" i="80" s="1"/>
  <c r="AI72" i="80"/>
  <c r="AJ72" i="80" s="1"/>
  <c r="AK72" i="80" s="1"/>
  <c r="AI76" i="80"/>
  <c r="AJ76" i="80" s="1"/>
  <c r="AK76" i="80" s="1"/>
  <c r="AI80" i="80"/>
  <c r="AJ80" i="80" s="1"/>
  <c r="AI30" i="80"/>
  <c r="AJ30" i="80" s="1"/>
  <c r="AK30" i="80" s="1"/>
  <c r="AI56" i="80"/>
  <c r="AJ56" i="80" s="1"/>
  <c r="AG56" i="80"/>
  <c r="AH56" i="80" s="1"/>
  <c r="AI60" i="80"/>
  <c r="AJ60" i="80" s="1"/>
  <c r="AG60" i="80"/>
  <c r="AH60" i="80" s="1"/>
  <c r="AI64" i="80"/>
  <c r="AJ64" i="80" s="1"/>
  <c r="AG64" i="80"/>
  <c r="AH64" i="80" s="1"/>
  <c r="G64" i="80"/>
  <c r="AI68" i="80"/>
  <c r="AJ68" i="80" s="1"/>
  <c r="AG68" i="80"/>
  <c r="AH68" i="80" s="1"/>
  <c r="AI23" i="80"/>
  <c r="AJ23" i="80" s="1"/>
  <c r="AG23" i="80"/>
  <c r="AH23" i="80" s="1"/>
  <c r="AE32" i="80"/>
  <c r="E29" i="79"/>
  <c r="AI31" i="79"/>
  <c r="AJ31" i="79" s="1"/>
  <c r="AG31" i="79"/>
  <c r="AH31" i="79" s="1"/>
  <c r="AE31" i="79"/>
  <c r="Z8" i="1"/>
  <c r="AA8" i="1" s="1"/>
  <c r="Z4" i="1"/>
  <c r="AA4" i="1" s="1"/>
  <c r="AG24" i="80"/>
  <c r="AH24" i="80" s="1"/>
  <c r="AI24" i="80"/>
  <c r="AJ24" i="80" s="1"/>
  <c r="I44" i="80"/>
  <c r="I26" i="80"/>
  <c r="I22" i="80"/>
  <c r="I43" i="80"/>
  <c r="I21" i="80"/>
  <c r="I27" i="80"/>
  <c r="I42" i="80"/>
  <c r="I41" i="80"/>
  <c r="E68" i="80"/>
  <c r="I32" i="80"/>
  <c r="AI29" i="79"/>
  <c r="AJ29" i="79" s="1"/>
  <c r="AG29" i="79"/>
  <c r="AH29" i="79" s="1"/>
  <c r="H29" i="79"/>
  <c r="AI35" i="79"/>
  <c r="AJ35" i="79" s="1"/>
  <c r="AG35" i="79"/>
  <c r="AH35" i="79" s="1"/>
  <c r="AE35" i="79"/>
  <c r="Z7" i="1"/>
  <c r="AA7" i="1" s="1"/>
  <c r="Z5" i="1"/>
  <c r="AA5" i="1" s="1"/>
  <c r="G19" i="1"/>
  <c r="J22" i="1"/>
  <c r="K22" i="1"/>
  <c r="G18" i="1"/>
  <c r="H22" i="1"/>
  <c r="L17" i="1"/>
  <c r="H17" i="1"/>
  <c r="I22" i="1"/>
  <c r="L22" i="1"/>
  <c r="G20" i="1"/>
  <c r="G21" i="1"/>
  <c r="I17" i="1"/>
  <c r="K17" i="1"/>
  <c r="G23" i="1"/>
  <c r="G22" i="1"/>
  <c r="J17" i="1"/>
  <c r="AK70" i="75" l="1"/>
  <c r="AK59" i="75"/>
  <c r="AL59" i="75" s="1"/>
  <c r="AM27" i="30"/>
  <c r="AK23" i="75"/>
  <c r="AM23" i="75" s="1"/>
  <c r="K25" i="79"/>
  <c r="AK64" i="80"/>
  <c r="AM64" i="80" s="1"/>
  <c r="P64" i="80" s="1"/>
  <c r="AK56" i="80"/>
  <c r="AL56" i="80" s="1"/>
  <c r="AK41" i="79"/>
  <c r="AM41" i="79" s="1"/>
  <c r="AK80" i="75"/>
  <c r="AK59" i="81"/>
  <c r="AL59" i="81" s="1"/>
  <c r="L59" i="81" s="1"/>
  <c r="J76" i="79"/>
  <c r="AK65" i="75"/>
  <c r="AM65" i="75" s="1"/>
  <c r="AK21" i="75"/>
  <c r="AL21" i="75" s="1"/>
  <c r="D21" i="75" s="1"/>
  <c r="AK76" i="81"/>
  <c r="AM76" i="81" s="1"/>
  <c r="AK64" i="75"/>
  <c r="AL64" i="75" s="1"/>
  <c r="AK31" i="30"/>
  <c r="AL31" i="30" s="1"/>
  <c r="AK39" i="81"/>
  <c r="AL39" i="81" s="1"/>
  <c r="AM44" i="79"/>
  <c r="D44" i="79" s="1"/>
  <c r="M74" i="79"/>
  <c r="AL56" i="30"/>
  <c r="M56" i="30" s="1"/>
  <c r="AK64" i="81"/>
  <c r="AL64" i="81" s="1"/>
  <c r="L64" i="81" s="1"/>
  <c r="L74" i="79"/>
  <c r="L76" i="30"/>
  <c r="AK77" i="75"/>
  <c r="AL77" i="75" s="1"/>
  <c r="AM49" i="30"/>
  <c r="Q49" i="30" s="1"/>
  <c r="AK54" i="30"/>
  <c r="AL54" i="30" s="1"/>
  <c r="K74" i="79"/>
  <c r="K76" i="30"/>
  <c r="AK51" i="75"/>
  <c r="AK44" i="75"/>
  <c r="AM44" i="75" s="1"/>
  <c r="AK35" i="75"/>
  <c r="AL35" i="75" s="1"/>
  <c r="AK78" i="81"/>
  <c r="AL78" i="81" s="1"/>
  <c r="AK54" i="75"/>
  <c r="AK37" i="79"/>
  <c r="AM37" i="79" s="1"/>
  <c r="AK29" i="30"/>
  <c r="AL29" i="30" s="1"/>
  <c r="AK63" i="30"/>
  <c r="AL63" i="30" s="1"/>
  <c r="AK60" i="81"/>
  <c r="AK49" i="81"/>
  <c r="AM49" i="81" s="1"/>
  <c r="J25" i="79"/>
  <c r="K80" i="79"/>
  <c r="S80" i="79" s="1"/>
  <c r="T80" i="79" s="1"/>
  <c r="U80" i="79" s="1"/>
  <c r="AK31" i="80"/>
  <c r="AK57" i="75"/>
  <c r="AM57" i="75" s="1"/>
  <c r="AK38" i="75"/>
  <c r="AM38" i="75" s="1"/>
  <c r="AK27" i="75"/>
  <c r="AL27" i="75" s="1"/>
  <c r="M27" i="75" s="1"/>
  <c r="M80" i="79"/>
  <c r="AK78" i="75"/>
  <c r="AM78" i="75" s="1"/>
  <c r="AK26" i="75"/>
  <c r="AM26" i="75" s="1"/>
  <c r="AK28" i="81"/>
  <c r="AL28" i="81" s="1"/>
  <c r="AK37" i="75"/>
  <c r="AM37" i="75" s="1"/>
  <c r="AL66" i="75"/>
  <c r="J66" i="75" s="1"/>
  <c r="M25" i="79"/>
  <c r="L25" i="79"/>
  <c r="AK47" i="30"/>
  <c r="AM47" i="30" s="1"/>
  <c r="AK82" i="75"/>
  <c r="AL82" i="75" s="1"/>
  <c r="AK35" i="81"/>
  <c r="AM35" i="81" s="1"/>
  <c r="AK42" i="75"/>
  <c r="AM42" i="75" s="1"/>
  <c r="AK32" i="75"/>
  <c r="AM32" i="75" s="1"/>
  <c r="AK25" i="81"/>
  <c r="AM25" i="81" s="1"/>
  <c r="AL26" i="75"/>
  <c r="J26" i="75" s="1"/>
  <c r="AL53" i="75"/>
  <c r="M53" i="75" s="1"/>
  <c r="AK62" i="75"/>
  <c r="AL62" i="75" s="1"/>
  <c r="AK73" i="75"/>
  <c r="AL73" i="75" s="1"/>
  <c r="AK37" i="81"/>
  <c r="AL37" i="81" s="1"/>
  <c r="AK36" i="81"/>
  <c r="AL36" i="81" s="1"/>
  <c r="AK23" i="79"/>
  <c r="AL23" i="79" s="1"/>
  <c r="M76" i="79"/>
  <c r="AK26" i="81"/>
  <c r="AM26" i="81" s="1"/>
  <c r="AK41" i="75"/>
  <c r="AM41" i="75" s="1"/>
  <c r="R41" i="75" s="1"/>
  <c r="AK52" i="81"/>
  <c r="AL52" i="81" s="1"/>
  <c r="L76" i="79"/>
  <c r="AK69" i="81"/>
  <c r="AL69" i="81" s="1"/>
  <c r="AK68" i="30"/>
  <c r="AL68" i="30" s="1"/>
  <c r="AK36" i="75"/>
  <c r="AM36" i="75" s="1"/>
  <c r="AK29" i="75"/>
  <c r="AL42" i="80"/>
  <c r="K42" i="80" s="1"/>
  <c r="AL50" i="75"/>
  <c r="L50" i="75" s="1"/>
  <c r="AK29" i="79"/>
  <c r="AL29" i="79" s="1"/>
  <c r="AK68" i="80"/>
  <c r="AM68" i="80" s="1"/>
  <c r="Q68" i="80" s="1"/>
  <c r="AK66" i="80"/>
  <c r="AL66" i="80" s="1"/>
  <c r="AK52" i="30"/>
  <c r="AL52" i="30" s="1"/>
  <c r="AK64" i="30"/>
  <c r="AL64" i="30" s="1"/>
  <c r="AK71" i="75"/>
  <c r="AM71" i="75" s="1"/>
  <c r="AK59" i="30"/>
  <c r="AL59" i="30" s="1"/>
  <c r="AK47" i="75"/>
  <c r="AK69" i="80"/>
  <c r="AK52" i="80"/>
  <c r="AM52" i="80" s="1"/>
  <c r="AK65" i="80"/>
  <c r="AM65" i="80" s="1"/>
  <c r="AK49" i="80"/>
  <c r="AM49" i="80" s="1"/>
  <c r="M76" i="30"/>
  <c r="AM50" i="75"/>
  <c r="R50" i="75" s="1"/>
  <c r="AK42" i="81"/>
  <c r="AM42" i="81" s="1"/>
  <c r="R42" i="81" s="1"/>
  <c r="AK37" i="80"/>
  <c r="AL37" i="80" s="1"/>
  <c r="D37" i="80" s="1"/>
  <c r="AK30" i="30"/>
  <c r="AM30" i="30" s="1"/>
  <c r="AK65" i="81"/>
  <c r="AL65" i="81" s="1"/>
  <c r="AK35" i="80"/>
  <c r="AM35" i="80" s="1"/>
  <c r="AK25" i="75"/>
  <c r="AL25" i="75" s="1"/>
  <c r="AK34" i="30"/>
  <c r="AL34" i="30" s="1"/>
  <c r="AK57" i="80"/>
  <c r="AM57" i="80" s="1"/>
  <c r="AK79" i="75"/>
  <c r="AL79" i="75" s="1"/>
  <c r="AL41" i="75"/>
  <c r="K41" i="75" s="1"/>
  <c r="AK28" i="75"/>
  <c r="AL28" i="75" s="1"/>
  <c r="AK68" i="81"/>
  <c r="AL68" i="81" s="1"/>
  <c r="AK35" i="79"/>
  <c r="AM35" i="79" s="1"/>
  <c r="AK26" i="30"/>
  <c r="AL26" i="30" s="1"/>
  <c r="AK75" i="75"/>
  <c r="AM75" i="75" s="1"/>
  <c r="AK65" i="30"/>
  <c r="AL65" i="30" s="1"/>
  <c r="AM31" i="75"/>
  <c r="AM66" i="75"/>
  <c r="P66" i="75" s="1"/>
  <c r="AL25" i="81"/>
  <c r="M25" i="81" s="1"/>
  <c r="AK72" i="81"/>
  <c r="AK21" i="30"/>
  <c r="AL21" i="30" s="1"/>
  <c r="AK42" i="30"/>
  <c r="AK55" i="80"/>
  <c r="AM55" i="80" s="1"/>
  <c r="AK83" i="75"/>
  <c r="AL83" i="75" s="1"/>
  <c r="AK43" i="79"/>
  <c r="AM43" i="79" s="1"/>
  <c r="AK48" i="30"/>
  <c r="AL48" i="30" s="1"/>
  <c r="AK25" i="30"/>
  <c r="AL25" i="30" s="1"/>
  <c r="AK43" i="30"/>
  <c r="AM43" i="30" s="1"/>
  <c r="AK61" i="30"/>
  <c r="AL61" i="30" s="1"/>
  <c r="AK37" i="30"/>
  <c r="AK31" i="79"/>
  <c r="AL31" i="79" s="1"/>
  <c r="J31" i="79" s="1"/>
  <c r="AK23" i="80"/>
  <c r="AL23" i="80" s="1"/>
  <c r="AK62" i="80"/>
  <c r="AL62" i="80" s="1"/>
  <c r="L62" i="80" s="1"/>
  <c r="AK58" i="80"/>
  <c r="AL58" i="80" s="1"/>
  <c r="AK72" i="75"/>
  <c r="AL72" i="75" s="1"/>
  <c r="AK33" i="30"/>
  <c r="AL33" i="30" s="1"/>
  <c r="AK41" i="81"/>
  <c r="AM41" i="81" s="1"/>
  <c r="AK33" i="79"/>
  <c r="AL33" i="79" s="1"/>
  <c r="AK48" i="81"/>
  <c r="AL48" i="81" s="1"/>
  <c r="AM22" i="79"/>
  <c r="AL22" i="79"/>
  <c r="AK70" i="80"/>
  <c r="AM70" i="80" s="1"/>
  <c r="P70" i="80" s="1"/>
  <c r="AK50" i="80"/>
  <c r="AL50" i="80" s="1"/>
  <c r="J50" i="80" s="1"/>
  <c r="AK67" i="30"/>
  <c r="AL67" i="30" s="1"/>
  <c r="AK48" i="80"/>
  <c r="AL48" i="80" s="1"/>
  <c r="AM70" i="30"/>
  <c r="AL70" i="30"/>
  <c r="AM76" i="80"/>
  <c r="AL76" i="80"/>
  <c r="AK32" i="1"/>
  <c r="D12" i="79" s="1"/>
  <c r="AF32" i="1"/>
  <c r="AA32" i="1"/>
  <c r="J24" i="30"/>
  <c r="K24" i="30"/>
  <c r="L24" i="30"/>
  <c r="M24" i="30"/>
  <c r="D24" i="30"/>
  <c r="AM58" i="81"/>
  <c r="AL58" i="81"/>
  <c r="AM38" i="81"/>
  <c r="AL38" i="81"/>
  <c r="AM73" i="81"/>
  <c r="AL73" i="81"/>
  <c r="P57" i="81"/>
  <c r="Q57" i="81"/>
  <c r="R57" i="81"/>
  <c r="O57" i="81"/>
  <c r="AL82" i="80"/>
  <c r="AM82" i="80"/>
  <c r="P44" i="30"/>
  <c r="Q44" i="30"/>
  <c r="O44" i="30"/>
  <c r="D44" i="30"/>
  <c r="R44" i="30"/>
  <c r="M59" i="75"/>
  <c r="K59" i="75"/>
  <c r="L59" i="75"/>
  <c r="J59" i="75"/>
  <c r="AL78" i="80"/>
  <c r="AM78" i="80"/>
  <c r="AM38" i="80"/>
  <c r="AL38" i="80"/>
  <c r="AM41" i="80"/>
  <c r="AL41" i="80"/>
  <c r="K21" i="75"/>
  <c r="L21" i="75"/>
  <c r="K64" i="81"/>
  <c r="J64" i="81"/>
  <c r="Q58" i="75"/>
  <c r="P58" i="75"/>
  <c r="O58" i="75"/>
  <c r="R58" i="75"/>
  <c r="Q61" i="80"/>
  <c r="P61" i="80"/>
  <c r="R61" i="80"/>
  <c r="O61" i="80"/>
  <c r="AL30" i="81"/>
  <c r="AM30" i="81"/>
  <c r="AL22" i="75"/>
  <c r="AM22" i="75"/>
  <c r="AL62" i="81"/>
  <c r="AM62" i="81"/>
  <c r="AL34" i="75"/>
  <c r="AM34" i="75"/>
  <c r="AM72" i="80"/>
  <c r="AL72" i="80"/>
  <c r="AL32" i="1"/>
  <c r="D12" i="80" s="1"/>
  <c r="AG32" i="1"/>
  <c r="AB32" i="1"/>
  <c r="AI32" i="1"/>
  <c r="Y32" i="1"/>
  <c r="AD32" i="1"/>
  <c r="AL74" i="80"/>
  <c r="AM74" i="80"/>
  <c r="AM79" i="81"/>
  <c r="AL79" i="81"/>
  <c r="AM39" i="81"/>
  <c r="AL75" i="81"/>
  <c r="AM75" i="81"/>
  <c r="AM25" i="80"/>
  <c r="AL25" i="80"/>
  <c r="AL34" i="80"/>
  <c r="AM34" i="80"/>
  <c r="AM43" i="80"/>
  <c r="AL43" i="80"/>
  <c r="L32" i="79"/>
  <c r="D32" i="79"/>
  <c r="K32" i="79"/>
  <c r="M32" i="79"/>
  <c r="J32" i="79"/>
  <c r="P77" i="79"/>
  <c r="R77" i="79"/>
  <c r="O77" i="79"/>
  <c r="Q77" i="79"/>
  <c r="K67" i="79"/>
  <c r="M67" i="79"/>
  <c r="J67" i="79"/>
  <c r="L67" i="79"/>
  <c r="K59" i="79"/>
  <c r="M59" i="79"/>
  <c r="L59" i="79"/>
  <c r="J59" i="79"/>
  <c r="K51" i="79"/>
  <c r="M51" i="79"/>
  <c r="J51" i="79"/>
  <c r="L51" i="79"/>
  <c r="AK73" i="80"/>
  <c r="AK81" i="80"/>
  <c r="AK26" i="80"/>
  <c r="AL26" i="80" s="1"/>
  <c r="R44" i="79"/>
  <c r="AM51" i="80"/>
  <c r="AL51" i="80"/>
  <c r="Q75" i="30"/>
  <c r="P75" i="30"/>
  <c r="O75" i="30"/>
  <c r="R75" i="30"/>
  <c r="P74" i="30"/>
  <c r="R74" i="30"/>
  <c r="Q74" i="30"/>
  <c r="O74" i="30"/>
  <c r="AL52" i="75"/>
  <c r="AM52" i="75"/>
  <c r="AM50" i="81"/>
  <c r="AL50" i="81"/>
  <c r="AK63" i="81"/>
  <c r="AL63" i="81" s="1"/>
  <c r="K34" i="79"/>
  <c r="M34" i="79"/>
  <c r="D34" i="79"/>
  <c r="L34" i="79"/>
  <c r="J34" i="79"/>
  <c r="Q71" i="79"/>
  <c r="R71" i="79"/>
  <c r="P71" i="79"/>
  <c r="O71" i="79"/>
  <c r="R62" i="79"/>
  <c r="P62" i="79"/>
  <c r="Q62" i="79"/>
  <c r="O62" i="79"/>
  <c r="R54" i="79"/>
  <c r="Q54" i="79"/>
  <c r="P54" i="79"/>
  <c r="O54" i="79"/>
  <c r="L48" i="79"/>
  <c r="M48" i="79"/>
  <c r="J48" i="79"/>
  <c r="K48" i="79"/>
  <c r="K83" i="30"/>
  <c r="L83" i="30"/>
  <c r="J83" i="30"/>
  <c r="M83" i="30"/>
  <c r="P83" i="79"/>
  <c r="Q83" i="79"/>
  <c r="R83" i="79"/>
  <c r="O83" i="79"/>
  <c r="R68" i="79"/>
  <c r="Q68" i="79"/>
  <c r="O68" i="79"/>
  <c r="P68" i="79"/>
  <c r="P60" i="79"/>
  <c r="Q60" i="79"/>
  <c r="R60" i="79"/>
  <c r="O60" i="79"/>
  <c r="R50" i="79"/>
  <c r="Q50" i="79"/>
  <c r="P50" i="79"/>
  <c r="O50" i="79"/>
  <c r="AM24" i="30"/>
  <c r="AL58" i="75"/>
  <c r="AJ32" i="1"/>
  <c r="D12" i="75" s="1"/>
  <c r="AE32" i="1"/>
  <c r="Z32" i="1"/>
  <c r="Q82" i="79"/>
  <c r="P82" i="79"/>
  <c r="O82" i="79"/>
  <c r="R82" i="79"/>
  <c r="J78" i="30"/>
  <c r="L78" i="30"/>
  <c r="M78" i="30"/>
  <c r="K78" i="30"/>
  <c r="AL80" i="75"/>
  <c r="AM80" i="75"/>
  <c r="P81" i="79"/>
  <c r="R81" i="79"/>
  <c r="O81" i="79"/>
  <c r="Q81" i="79"/>
  <c r="Q57" i="79"/>
  <c r="P57" i="79"/>
  <c r="R57" i="79"/>
  <c r="O57" i="79"/>
  <c r="L53" i="75"/>
  <c r="AK24" i="80"/>
  <c r="L28" i="79"/>
  <c r="D28" i="79"/>
  <c r="M28" i="79"/>
  <c r="K28" i="79"/>
  <c r="J28" i="79"/>
  <c r="AL44" i="30"/>
  <c r="J78" i="79"/>
  <c r="L78" i="79"/>
  <c r="K78" i="79"/>
  <c r="M78" i="79"/>
  <c r="S72" i="79"/>
  <c r="T72" i="79" s="1"/>
  <c r="U72" i="79" s="1"/>
  <c r="AM72" i="30"/>
  <c r="AL72" i="30"/>
  <c r="P82" i="30"/>
  <c r="R82" i="30"/>
  <c r="Q82" i="30"/>
  <c r="O82" i="30"/>
  <c r="AK63" i="75"/>
  <c r="AK31" i="81"/>
  <c r="AM31" i="81" s="1"/>
  <c r="AK71" i="81"/>
  <c r="AM81" i="81"/>
  <c r="AL81" i="81"/>
  <c r="AK44" i="81"/>
  <c r="AL31" i="80"/>
  <c r="AM31" i="80"/>
  <c r="Q65" i="79"/>
  <c r="P65" i="79"/>
  <c r="R65" i="79"/>
  <c r="O65" i="79"/>
  <c r="J57" i="79"/>
  <c r="L57" i="79"/>
  <c r="K57" i="79"/>
  <c r="M57" i="79"/>
  <c r="J49" i="79"/>
  <c r="L49" i="79"/>
  <c r="K49" i="79"/>
  <c r="M49" i="79"/>
  <c r="AM70" i="75"/>
  <c r="AL70" i="75"/>
  <c r="AK55" i="75"/>
  <c r="Q53" i="75"/>
  <c r="O53" i="75"/>
  <c r="R53" i="75"/>
  <c r="P53" i="75"/>
  <c r="AK56" i="75"/>
  <c r="AL56" i="75" s="1"/>
  <c r="AM69" i="75"/>
  <c r="AL69" i="75"/>
  <c r="AL34" i="81"/>
  <c r="AK27" i="81"/>
  <c r="AL74" i="81"/>
  <c r="AM74" i="81"/>
  <c r="AK23" i="81"/>
  <c r="AL23" i="81" s="1"/>
  <c r="AM28" i="80"/>
  <c r="AL28" i="80"/>
  <c r="AL30" i="80"/>
  <c r="AM30" i="80"/>
  <c r="R49" i="30"/>
  <c r="P49" i="30"/>
  <c r="J73" i="79"/>
  <c r="L73" i="79"/>
  <c r="K73" i="79"/>
  <c r="M73" i="79"/>
  <c r="K63" i="79"/>
  <c r="M63" i="79"/>
  <c r="J63" i="79"/>
  <c r="L63" i="79"/>
  <c r="Q55" i="79"/>
  <c r="R55" i="79"/>
  <c r="P55" i="79"/>
  <c r="O55" i="79"/>
  <c r="O47" i="79"/>
  <c r="Q47" i="79"/>
  <c r="P47" i="79"/>
  <c r="R47" i="79"/>
  <c r="AK28" i="30"/>
  <c r="AL28" i="30" s="1"/>
  <c r="AK55" i="30"/>
  <c r="AL55" i="30" s="1"/>
  <c r="AM83" i="80"/>
  <c r="AL83" i="80"/>
  <c r="AK22" i="80"/>
  <c r="AL22" i="80" s="1"/>
  <c r="AK58" i="30"/>
  <c r="AM58" i="30" s="1"/>
  <c r="AK23" i="30"/>
  <c r="AL23" i="30" s="1"/>
  <c r="AK35" i="30"/>
  <c r="AL35" i="30" s="1"/>
  <c r="AK57" i="30"/>
  <c r="AL57" i="30" s="1"/>
  <c r="AM59" i="80"/>
  <c r="AL59" i="80"/>
  <c r="AK47" i="80"/>
  <c r="AL47" i="80" s="1"/>
  <c r="J74" i="30"/>
  <c r="L74" i="30"/>
  <c r="M74" i="30"/>
  <c r="K74" i="30"/>
  <c r="M77" i="30"/>
  <c r="J77" i="30"/>
  <c r="K77" i="30"/>
  <c r="L77" i="30"/>
  <c r="AM67" i="75"/>
  <c r="AL67" i="75"/>
  <c r="AL21" i="81"/>
  <c r="AM21" i="81"/>
  <c r="AK29" i="81"/>
  <c r="AL29" i="81" s="1"/>
  <c r="AM66" i="81"/>
  <c r="AL66" i="81"/>
  <c r="AK77" i="81"/>
  <c r="K79" i="79"/>
  <c r="M79" i="79"/>
  <c r="L79" i="79"/>
  <c r="J79" i="79"/>
  <c r="R66" i="79"/>
  <c r="Q66" i="79"/>
  <c r="P66" i="79"/>
  <c r="O66" i="79"/>
  <c r="R58" i="79"/>
  <c r="P58" i="79"/>
  <c r="Q58" i="79"/>
  <c r="O58" i="79"/>
  <c r="P52" i="79"/>
  <c r="Q52" i="79"/>
  <c r="R52" i="79"/>
  <c r="O52" i="79"/>
  <c r="Q83" i="30"/>
  <c r="P83" i="30"/>
  <c r="O83" i="30"/>
  <c r="R83" i="30"/>
  <c r="K83" i="79"/>
  <c r="M83" i="79"/>
  <c r="J83" i="79"/>
  <c r="L83" i="79"/>
  <c r="M68" i="79"/>
  <c r="K68" i="79"/>
  <c r="L68" i="79"/>
  <c r="J68" i="79"/>
  <c r="K60" i="79"/>
  <c r="L60" i="79"/>
  <c r="M60" i="79"/>
  <c r="J60" i="79"/>
  <c r="K50" i="79"/>
  <c r="L50" i="79"/>
  <c r="J50" i="79"/>
  <c r="M50" i="79"/>
  <c r="AK62" i="30"/>
  <c r="AL62" i="30" s="1"/>
  <c r="AM64" i="81"/>
  <c r="AM32" i="1"/>
  <c r="D12" i="81" s="1"/>
  <c r="AC32" i="1"/>
  <c r="AH32" i="1"/>
  <c r="AM42" i="79"/>
  <c r="AL42" i="79"/>
  <c r="AM79" i="80"/>
  <c r="AL79" i="80"/>
  <c r="AL74" i="75"/>
  <c r="AM74" i="75"/>
  <c r="J65" i="79"/>
  <c r="L65" i="79"/>
  <c r="K65" i="79"/>
  <c r="M65" i="79"/>
  <c r="Q49" i="79"/>
  <c r="P49" i="79"/>
  <c r="R49" i="79"/>
  <c r="O49" i="79"/>
  <c r="Q66" i="75"/>
  <c r="O66" i="75"/>
  <c r="AK60" i="80"/>
  <c r="AM60" i="80" s="1"/>
  <c r="AK54" i="80"/>
  <c r="R56" i="30"/>
  <c r="O56" i="30"/>
  <c r="Q56" i="30"/>
  <c r="P56" i="30"/>
  <c r="J69" i="79"/>
  <c r="L69" i="79"/>
  <c r="M69" i="79"/>
  <c r="K69" i="79"/>
  <c r="P78" i="79"/>
  <c r="Q78" i="79"/>
  <c r="O78" i="79"/>
  <c r="R78" i="79"/>
  <c r="J70" i="79"/>
  <c r="K70" i="79"/>
  <c r="L70" i="79"/>
  <c r="M70" i="79"/>
  <c r="AK50" i="30"/>
  <c r="AL50" i="30" s="1"/>
  <c r="AK53" i="30"/>
  <c r="AL53" i="30" s="1"/>
  <c r="AK66" i="30"/>
  <c r="AL66" i="30" s="1"/>
  <c r="AL33" i="75"/>
  <c r="AM33" i="75"/>
  <c r="J82" i="30"/>
  <c r="L82" i="30"/>
  <c r="M82" i="30"/>
  <c r="K82" i="30"/>
  <c r="AM51" i="75"/>
  <c r="AL51" i="75"/>
  <c r="AL30" i="75"/>
  <c r="AM30" i="75"/>
  <c r="AK51" i="81"/>
  <c r="AM60" i="81"/>
  <c r="AL60" i="81"/>
  <c r="AK56" i="81"/>
  <c r="AM56" i="81" s="1"/>
  <c r="AK43" i="81"/>
  <c r="AM43" i="81" s="1"/>
  <c r="Q61" i="79"/>
  <c r="P61" i="79"/>
  <c r="R61" i="79"/>
  <c r="O61" i="79"/>
  <c r="Q53" i="79"/>
  <c r="P53" i="79"/>
  <c r="R53" i="79"/>
  <c r="O53" i="79"/>
  <c r="Q71" i="30"/>
  <c r="P71" i="30"/>
  <c r="R71" i="30"/>
  <c r="O71" i="30"/>
  <c r="AK51" i="30"/>
  <c r="AL51" i="30" s="1"/>
  <c r="AL49" i="80"/>
  <c r="AK60" i="75"/>
  <c r="AL60" i="75" s="1"/>
  <c r="AL81" i="75"/>
  <c r="AM81" i="75"/>
  <c r="AK24" i="81"/>
  <c r="AL24" i="81" s="1"/>
  <c r="AL82" i="81"/>
  <c r="AM82" i="81"/>
  <c r="AL70" i="81"/>
  <c r="AM70" i="81"/>
  <c r="AK67" i="81"/>
  <c r="AK61" i="81"/>
  <c r="AL61" i="81" s="1"/>
  <c r="AM23" i="80"/>
  <c r="M49" i="30"/>
  <c r="J49" i="30"/>
  <c r="L49" i="30"/>
  <c r="K49" i="30"/>
  <c r="P73" i="79"/>
  <c r="R73" i="79"/>
  <c r="O73" i="79"/>
  <c r="Q73" i="79"/>
  <c r="R63" i="79"/>
  <c r="P63" i="79"/>
  <c r="Q63" i="79"/>
  <c r="O63" i="79"/>
  <c r="K55" i="79"/>
  <c r="M55" i="79"/>
  <c r="L55" i="79"/>
  <c r="J55" i="79"/>
  <c r="K47" i="79"/>
  <c r="M47" i="79"/>
  <c r="L47" i="79"/>
  <c r="J47" i="79"/>
  <c r="P42" i="80"/>
  <c r="R42" i="80"/>
  <c r="D42" i="80"/>
  <c r="Q42" i="80"/>
  <c r="O42" i="80"/>
  <c r="AM58" i="80"/>
  <c r="AM32" i="80"/>
  <c r="AL32" i="80"/>
  <c r="AK77" i="80"/>
  <c r="AM75" i="80"/>
  <c r="AL75" i="80"/>
  <c r="AK44" i="80"/>
  <c r="AM44" i="80" s="1"/>
  <c r="AK41" i="30"/>
  <c r="AL41" i="30" s="1"/>
  <c r="AM42" i="30"/>
  <c r="AL42" i="30"/>
  <c r="AM67" i="80"/>
  <c r="AL67" i="80"/>
  <c r="AL76" i="75"/>
  <c r="AM76" i="75"/>
  <c r="AL68" i="75"/>
  <c r="AM68" i="75"/>
  <c r="AL54" i="75"/>
  <c r="AM54" i="75"/>
  <c r="AK53" i="81"/>
  <c r="AM55" i="81"/>
  <c r="AL55" i="81"/>
  <c r="AK83" i="81"/>
  <c r="P79" i="79"/>
  <c r="R79" i="79"/>
  <c r="Q79" i="79"/>
  <c r="O79" i="79"/>
  <c r="K66" i="79"/>
  <c r="L66" i="79"/>
  <c r="J66" i="79"/>
  <c r="M66" i="79"/>
  <c r="M58" i="79"/>
  <c r="J58" i="79"/>
  <c r="L58" i="79"/>
  <c r="K58" i="79"/>
  <c r="K52" i="79"/>
  <c r="M52" i="79"/>
  <c r="J52" i="79"/>
  <c r="L52" i="79"/>
  <c r="AM48" i="30"/>
  <c r="AL43" i="30"/>
  <c r="AK36" i="30"/>
  <c r="AL36" i="30" s="1"/>
  <c r="AL61" i="80"/>
  <c r="AL57" i="81"/>
  <c r="P75" i="79"/>
  <c r="R75" i="79"/>
  <c r="Q75" i="79"/>
  <c r="O75" i="79"/>
  <c r="R64" i="79"/>
  <c r="Q64" i="79"/>
  <c r="O64" i="79"/>
  <c r="P64" i="79"/>
  <c r="P56" i="79"/>
  <c r="Q56" i="79"/>
  <c r="R56" i="79"/>
  <c r="O56" i="79"/>
  <c r="AK60" i="30"/>
  <c r="AL60" i="30" s="1"/>
  <c r="AM30" i="79"/>
  <c r="AL30" i="79"/>
  <c r="L36" i="79"/>
  <c r="D36" i="79"/>
  <c r="M36" i="79"/>
  <c r="K36" i="79"/>
  <c r="J36" i="79"/>
  <c r="L27" i="30"/>
  <c r="M27" i="30"/>
  <c r="J27" i="30"/>
  <c r="K27" i="30"/>
  <c r="D27" i="30"/>
  <c r="K26" i="79"/>
  <c r="M26" i="79"/>
  <c r="D26" i="79"/>
  <c r="L26" i="79"/>
  <c r="J26" i="79"/>
  <c r="AK29" i="80"/>
  <c r="K82" i="79"/>
  <c r="L82" i="79"/>
  <c r="J82" i="79"/>
  <c r="M82" i="79"/>
  <c r="P70" i="79"/>
  <c r="Q70" i="79"/>
  <c r="O70" i="79"/>
  <c r="R70" i="79"/>
  <c r="S79" i="30"/>
  <c r="T79" i="30" s="1"/>
  <c r="U79" i="30" s="1"/>
  <c r="AK71" i="80"/>
  <c r="M69" i="30"/>
  <c r="J69" i="30"/>
  <c r="K69" i="30"/>
  <c r="L69" i="30"/>
  <c r="AL48" i="75"/>
  <c r="AM48" i="75"/>
  <c r="AM61" i="75"/>
  <c r="AL61" i="75"/>
  <c r="AK47" i="81"/>
  <c r="L81" i="79"/>
  <c r="K81" i="79"/>
  <c r="M81" i="79"/>
  <c r="J81" i="79"/>
  <c r="J61" i="79"/>
  <c r="L61" i="79"/>
  <c r="K61" i="79"/>
  <c r="M61" i="79"/>
  <c r="J53" i="79"/>
  <c r="L53" i="79"/>
  <c r="M53" i="79"/>
  <c r="K53" i="79"/>
  <c r="K71" i="30"/>
  <c r="L71" i="30"/>
  <c r="J71" i="30"/>
  <c r="M71" i="30"/>
  <c r="AM28" i="75"/>
  <c r="J31" i="75"/>
  <c r="K31" i="75"/>
  <c r="L31" i="75"/>
  <c r="M31" i="75"/>
  <c r="D31" i="75"/>
  <c r="AM39" i="75"/>
  <c r="AL39" i="75"/>
  <c r="AK32" i="81"/>
  <c r="AL32" i="81" s="1"/>
  <c r="AK22" i="81"/>
  <c r="AK80" i="81"/>
  <c r="AM36" i="80"/>
  <c r="AL36" i="80"/>
  <c r="AM21" i="80"/>
  <c r="AL21" i="80"/>
  <c r="D24" i="79"/>
  <c r="M24" i="79"/>
  <c r="J24" i="79"/>
  <c r="L24" i="79"/>
  <c r="K24" i="79"/>
  <c r="J77" i="79"/>
  <c r="L77" i="79"/>
  <c r="K77" i="79"/>
  <c r="M77" i="79"/>
  <c r="P67" i="79"/>
  <c r="Q67" i="79"/>
  <c r="R67" i="79"/>
  <c r="O67" i="79"/>
  <c r="P59" i="79"/>
  <c r="R59" i="79"/>
  <c r="Q59" i="79"/>
  <c r="O59" i="79"/>
  <c r="P51" i="79"/>
  <c r="Q51" i="79"/>
  <c r="R51" i="79"/>
  <c r="O51" i="79"/>
  <c r="AM67" i="30"/>
  <c r="AK53" i="80"/>
  <c r="AM80" i="30"/>
  <c r="AL80" i="30"/>
  <c r="AK80" i="80"/>
  <c r="AK27" i="80"/>
  <c r="AM27" i="80" s="1"/>
  <c r="J44" i="79"/>
  <c r="K44" i="79"/>
  <c r="L44" i="79"/>
  <c r="M44" i="79"/>
  <c r="J32" i="30"/>
  <c r="K32" i="30"/>
  <c r="L32" i="30"/>
  <c r="M32" i="30"/>
  <c r="D32" i="30"/>
  <c r="S81" i="30"/>
  <c r="T81" i="30" s="1"/>
  <c r="U81" i="30" s="1"/>
  <c r="S73" i="30"/>
  <c r="T73" i="30" s="1"/>
  <c r="U73" i="30" s="1"/>
  <c r="AK63" i="80"/>
  <c r="AL63" i="80" s="1"/>
  <c r="K75" i="30"/>
  <c r="L75" i="30"/>
  <c r="M75" i="30"/>
  <c r="J75" i="30"/>
  <c r="AM43" i="75"/>
  <c r="AL43" i="75"/>
  <c r="AL24" i="75"/>
  <c r="AM24" i="75"/>
  <c r="AM54" i="81"/>
  <c r="AL54" i="81"/>
  <c r="S21" i="79"/>
  <c r="AK33" i="80"/>
  <c r="AM33" i="80" s="1"/>
  <c r="K71" i="79"/>
  <c r="M71" i="79"/>
  <c r="L71" i="79"/>
  <c r="J71" i="79"/>
  <c r="J62" i="79"/>
  <c r="K62" i="79"/>
  <c r="L62" i="79"/>
  <c r="M62" i="79"/>
  <c r="J54" i="79"/>
  <c r="K54" i="79"/>
  <c r="L54" i="79"/>
  <c r="M54" i="79"/>
  <c r="P48" i="79"/>
  <c r="R48" i="79"/>
  <c r="Q48" i="79"/>
  <c r="O48" i="79"/>
  <c r="AK22" i="30"/>
  <c r="AL22" i="30" s="1"/>
  <c r="AK33" i="81"/>
  <c r="AM33" i="81" s="1"/>
  <c r="K75" i="79"/>
  <c r="L75" i="79"/>
  <c r="M75" i="79"/>
  <c r="J75" i="79"/>
  <c r="L64" i="79"/>
  <c r="J64" i="79"/>
  <c r="M64" i="79"/>
  <c r="K64" i="79"/>
  <c r="J56" i="79"/>
  <c r="K56" i="79"/>
  <c r="L56" i="79"/>
  <c r="M56" i="79"/>
  <c r="AK49" i="75"/>
  <c r="AL37" i="30"/>
  <c r="AM37" i="30"/>
  <c r="AL41" i="81" l="1"/>
  <c r="L37" i="80"/>
  <c r="AM36" i="81"/>
  <c r="L56" i="30"/>
  <c r="AM78" i="81"/>
  <c r="AL23" i="75"/>
  <c r="AM59" i="75"/>
  <c r="O59" i="75" s="1"/>
  <c r="AL42" i="75"/>
  <c r="M42" i="75" s="1"/>
  <c r="AM21" i="30"/>
  <c r="AL41" i="79"/>
  <c r="K50" i="75"/>
  <c r="AL65" i="75"/>
  <c r="K65" i="75" s="1"/>
  <c r="M41" i="75"/>
  <c r="AM35" i="30"/>
  <c r="AM48" i="80"/>
  <c r="R48" i="80" s="1"/>
  <c r="AM63" i="30"/>
  <c r="R63" i="30" s="1"/>
  <c r="AL35" i="79"/>
  <c r="AM25" i="75"/>
  <c r="L27" i="75"/>
  <c r="AM82" i="75"/>
  <c r="Q82" i="75" s="1"/>
  <c r="R66" i="75"/>
  <c r="AL75" i="75"/>
  <c r="AL36" i="75"/>
  <c r="L36" i="75" s="1"/>
  <c r="O49" i="30"/>
  <c r="AL49" i="81"/>
  <c r="M64" i="81"/>
  <c r="J21" i="75"/>
  <c r="M21" i="75"/>
  <c r="AL64" i="80"/>
  <c r="AM65" i="81"/>
  <c r="AL57" i="80"/>
  <c r="M57" i="80" s="1"/>
  <c r="AM21" i="75"/>
  <c r="O50" i="75"/>
  <c r="AL37" i="75"/>
  <c r="L37" i="75" s="1"/>
  <c r="AM60" i="75"/>
  <c r="O60" i="75" s="1"/>
  <c r="AL52" i="80"/>
  <c r="M52" i="80" s="1"/>
  <c r="AL44" i="75"/>
  <c r="AL76" i="81"/>
  <c r="M76" i="81" s="1"/>
  <c r="AM73" i="75"/>
  <c r="O73" i="75" s="1"/>
  <c r="Q50" i="75"/>
  <c r="M59" i="81"/>
  <c r="M66" i="75"/>
  <c r="Q64" i="80"/>
  <c r="AL68" i="80"/>
  <c r="J68" i="80" s="1"/>
  <c r="AL71" i="75"/>
  <c r="AM54" i="30"/>
  <c r="R54" i="30" s="1"/>
  <c r="K59" i="81"/>
  <c r="L66" i="75"/>
  <c r="O64" i="80"/>
  <c r="AM62" i="30"/>
  <c r="R62" i="30" s="1"/>
  <c r="Q44" i="79"/>
  <c r="S74" i="79"/>
  <c r="T74" i="79" s="1"/>
  <c r="U74" i="79" s="1"/>
  <c r="AM56" i="80"/>
  <c r="AM65" i="30"/>
  <c r="R65" i="30" s="1"/>
  <c r="P44" i="79"/>
  <c r="P50" i="75"/>
  <c r="J59" i="81"/>
  <c r="K66" i="75"/>
  <c r="R64" i="80"/>
  <c r="R68" i="80"/>
  <c r="AM59" i="81"/>
  <c r="O44" i="79"/>
  <c r="P68" i="80"/>
  <c r="AL58" i="30"/>
  <c r="J58" i="30" s="1"/>
  <c r="AM77" i="75"/>
  <c r="AM68" i="30"/>
  <c r="P68" i="30" s="1"/>
  <c r="K56" i="30"/>
  <c r="J50" i="75"/>
  <c r="K53" i="75"/>
  <c r="AM27" i="75"/>
  <c r="AM83" i="75"/>
  <c r="R83" i="75" s="1"/>
  <c r="AM31" i="30"/>
  <c r="K27" i="75"/>
  <c r="J37" i="80"/>
  <c r="J41" i="75"/>
  <c r="AM60" i="30"/>
  <c r="O60" i="30" s="1"/>
  <c r="AM52" i="30"/>
  <c r="J56" i="30"/>
  <c r="M50" i="75"/>
  <c r="J53" i="75"/>
  <c r="D27" i="75"/>
  <c r="J27" i="75"/>
  <c r="M37" i="80"/>
  <c r="AM28" i="81"/>
  <c r="AM37" i="80"/>
  <c r="AM28" i="30"/>
  <c r="K37" i="80"/>
  <c r="S76" i="79"/>
  <c r="T76" i="79" s="1"/>
  <c r="U76" i="79" s="1"/>
  <c r="AM48" i="81"/>
  <c r="O41" i="75"/>
  <c r="S25" i="79"/>
  <c r="T25" i="79" s="1"/>
  <c r="U25" i="79" s="1"/>
  <c r="J42" i="80"/>
  <c r="AM29" i="30"/>
  <c r="AM50" i="80"/>
  <c r="R50" i="80" s="1"/>
  <c r="M31" i="79"/>
  <c r="M26" i="75"/>
  <c r="AM72" i="75"/>
  <c r="AL38" i="75"/>
  <c r="AM66" i="80"/>
  <c r="Q66" i="80" s="1"/>
  <c r="AM68" i="81"/>
  <c r="Q68" i="81" s="1"/>
  <c r="AM64" i="75"/>
  <c r="AL65" i="80"/>
  <c r="J65" i="80" s="1"/>
  <c r="D31" i="79"/>
  <c r="M50" i="80"/>
  <c r="AM53" i="30"/>
  <c r="AM79" i="75"/>
  <c r="Q79" i="75" s="1"/>
  <c r="D25" i="81"/>
  <c r="J35" i="75"/>
  <c r="D35" i="75"/>
  <c r="K35" i="75"/>
  <c r="M35" i="75"/>
  <c r="L35" i="75"/>
  <c r="AM69" i="81"/>
  <c r="AM22" i="80"/>
  <c r="AL26" i="81"/>
  <c r="J26" i="81" s="1"/>
  <c r="AM31" i="79"/>
  <c r="L42" i="80"/>
  <c r="AL70" i="80"/>
  <c r="J70" i="80" s="1"/>
  <c r="AM35" i="75"/>
  <c r="AM59" i="30"/>
  <c r="R59" i="30" s="1"/>
  <c r="AM52" i="81"/>
  <c r="K31" i="79"/>
  <c r="L25" i="81"/>
  <c r="K25" i="81"/>
  <c r="D42" i="81"/>
  <c r="L26" i="75"/>
  <c r="O70" i="80"/>
  <c r="AL42" i="81"/>
  <c r="K42" i="81" s="1"/>
  <c r="AM26" i="80"/>
  <c r="M42" i="80"/>
  <c r="AM63" i="81"/>
  <c r="Q63" i="81" s="1"/>
  <c r="AL55" i="80"/>
  <c r="M55" i="80" s="1"/>
  <c r="L31" i="79"/>
  <c r="J25" i="81"/>
  <c r="D41" i="75"/>
  <c r="O42" i="81"/>
  <c r="K26" i="75"/>
  <c r="S76" i="30"/>
  <c r="T76" i="30" s="1"/>
  <c r="U76" i="30" s="1"/>
  <c r="AM33" i="79"/>
  <c r="AL35" i="81"/>
  <c r="D35" i="81" s="1"/>
  <c r="AM25" i="30"/>
  <c r="AM37" i="81"/>
  <c r="AM41" i="30"/>
  <c r="O41" i="30" s="1"/>
  <c r="AL32" i="75"/>
  <c r="M32" i="75" s="1"/>
  <c r="AL35" i="80"/>
  <c r="Q41" i="75"/>
  <c r="D26" i="75"/>
  <c r="J28" i="81"/>
  <c r="K28" i="81"/>
  <c r="M28" i="81"/>
  <c r="D28" i="81"/>
  <c r="M62" i="80"/>
  <c r="P41" i="75"/>
  <c r="Q42" i="81"/>
  <c r="AL37" i="79"/>
  <c r="P42" i="81"/>
  <c r="AM51" i="30"/>
  <c r="Q51" i="30" s="1"/>
  <c r="AM62" i="75"/>
  <c r="P62" i="75" s="1"/>
  <c r="AL57" i="75"/>
  <c r="J57" i="75" s="1"/>
  <c r="AM29" i="79"/>
  <c r="AL78" i="75"/>
  <c r="L78" i="75" s="1"/>
  <c r="AM57" i="30"/>
  <c r="O57" i="30" s="1"/>
  <c r="AL30" i="30"/>
  <c r="J30" i="30" s="1"/>
  <c r="AL47" i="30"/>
  <c r="L47" i="30" s="1"/>
  <c r="J37" i="75"/>
  <c r="AM23" i="79"/>
  <c r="P59" i="75"/>
  <c r="AM29" i="75"/>
  <c r="AL29" i="75"/>
  <c r="AL43" i="81"/>
  <c r="M43" i="81" s="1"/>
  <c r="AM29" i="81"/>
  <c r="Q59" i="75"/>
  <c r="K62" i="80"/>
  <c r="K37" i="75"/>
  <c r="R70" i="80"/>
  <c r="AM23" i="30"/>
  <c r="AM56" i="75"/>
  <c r="O56" i="75" s="1"/>
  <c r="AM26" i="30"/>
  <c r="AM34" i="30"/>
  <c r="AM64" i="30"/>
  <c r="P64" i="30" s="1"/>
  <c r="AL43" i="79"/>
  <c r="M43" i="79" s="1"/>
  <c r="AM61" i="30"/>
  <c r="P61" i="30" s="1"/>
  <c r="AM33" i="30"/>
  <c r="AM62" i="80"/>
  <c r="Q62" i="80" s="1"/>
  <c r="R59" i="75"/>
  <c r="J62" i="80"/>
  <c r="AM36" i="30"/>
  <c r="AL31" i="81"/>
  <c r="D31" i="81" s="1"/>
  <c r="L28" i="81"/>
  <c r="L41" i="75"/>
  <c r="K50" i="80"/>
  <c r="O68" i="80"/>
  <c r="AM69" i="80"/>
  <c r="AL69" i="80"/>
  <c r="AM47" i="75"/>
  <c r="AL47" i="75"/>
  <c r="S49" i="30"/>
  <c r="T49" i="30" s="1"/>
  <c r="U49" i="30" s="1"/>
  <c r="AM61" i="81"/>
  <c r="O61" i="81" s="1"/>
  <c r="AM47" i="80"/>
  <c r="P47" i="80" s="1"/>
  <c r="S83" i="30"/>
  <c r="T83" i="30" s="1"/>
  <c r="U83" i="30" s="1"/>
  <c r="S48" i="79"/>
  <c r="T48" i="79" s="1"/>
  <c r="U48" i="79" s="1"/>
  <c r="AL72" i="81"/>
  <c r="AM72" i="81"/>
  <c r="S53" i="79"/>
  <c r="T53" i="79" s="1"/>
  <c r="U53" i="79" s="1"/>
  <c r="S61" i="79"/>
  <c r="T61" i="79" s="1"/>
  <c r="U61" i="79" s="1"/>
  <c r="S69" i="30"/>
  <c r="T69" i="30" s="1"/>
  <c r="U69" i="30" s="1"/>
  <c r="S27" i="30"/>
  <c r="T27" i="30" s="1"/>
  <c r="U27" i="30" s="1"/>
  <c r="S59" i="75"/>
  <c r="T59" i="75" s="1"/>
  <c r="U59" i="75" s="1"/>
  <c r="S59" i="81"/>
  <c r="T59" i="81" s="1"/>
  <c r="U59" i="81" s="1"/>
  <c r="S77" i="30"/>
  <c r="T77" i="30" s="1"/>
  <c r="U77" i="30" s="1"/>
  <c r="AL60" i="80"/>
  <c r="J60" i="80" s="1"/>
  <c r="AM23" i="81"/>
  <c r="L50" i="80"/>
  <c r="Q70" i="80"/>
  <c r="K70" i="30"/>
  <c r="J70" i="30"/>
  <c r="L70" i="30"/>
  <c r="M70" i="30"/>
  <c r="M22" i="79"/>
  <c r="D22" i="79"/>
  <c r="L22" i="79"/>
  <c r="K22" i="79"/>
  <c r="J22" i="79"/>
  <c r="S52" i="79"/>
  <c r="T52" i="79" s="1"/>
  <c r="U52" i="79" s="1"/>
  <c r="S66" i="79"/>
  <c r="T66" i="79" s="1"/>
  <c r="U66" i="79" s="1"/>
  <c r="O70" i="30"/>
  <c r="P70" i="30"/>
  <c r="Q70" i="30"/>
  <c r="R70" i="30"/>
  <c r="P58" i="30"/>
  <c r="R58" i="30"/>
  <c r="Q58" i="30"/>
  <c r="O58" i="30"/>
  <c r="K55" i="30"/>
  <c r="J55" i="30"/>
  <c r="L55" i="30"/>
  <c r="M55" i="30"/>
  <c r="L23" i="81"/>
  <c r="D23" i="81"/>
  <c r="J23" i="81"/>
  <c r="M23" i="81"/>
  <c r="K23" i="81"/>
  <c r="L32" i="81"/>
  <c r="D32" i="81"/>
  <c r="J32" i="81"/>
  <c r="K32" i="81"/>
  <c r="M32" i="81"/>
  <c r="P56" i="81"/>
  <c r="R56" i="81"/>
  <c r="Q56" i="81"/>
  <c r="O56" i="81"/>
  <c r="K63" i="80"/>
  <c r="M63" i="80"/>
  <c r="J63" i="80"/>
  <c r="L63" i="80"/>
  <c r="K60" i="30"/>
  <c r="J60" i="30"/>
  <c r="M60" i="30"/>
  <c r="L60" i="30"/>
  <c r="L24" i="81"/>
  <c r="K24" i="81"/>
  <c r="M24" i="81"/>
  <c r="D24" i="81"/>
  <c r="J24" i="81"/>
  <c r="K51" i="30"/>
  <c r="L51" i="30"/>
  <c r="J51" i="30"/>
  <c r="M51" i="30"/>
  <c r="J66" i="30"/>
  <c r="L66" i="30"/>
  <c r="M66" i="30"/>
  <c r="K66" i="30"/>
  <c r="J50" i="30"/>
  <c r="L50" i="30"/>
  <c r="M50" i="30"/>
  <c r="K50" i="30"/>
  <c r="Q60" i="80"/>
  <c r="O60" i="80"/>
  <c r="P60" i="80"/>
  <c r="R60" i="80"/>
  <c r="K47" i="80"/>
  <c r="M47" i="80"/>
  <c r="J47" i="80"/>
  <c r="L47" i="80"/>
  <c r="J22" i="30"/>
  <c r="M22" i="30"/>
  <c r="K22" i="30"/>
  <c r="L22" i="30"/>
  <c r="D22" i="30"/>
  <c r="O44" i="80"/>
  <c r="R44" i="80"/>
  <c r="D44" i="80"/>
  <c r="Q44" i="80"/>
  <c r="P44" i="80"/>
  <c r="J69" i="81"/>
  <c r="L69" i="81"/>
  <c r="M69" i="81"/>
  <c r="K69" i="81"/>
  <c r="M57" i="75"/>
  <c r="M68" i="80"/>
  <c r="AL83" i="81"/>
  <c r="AM83" i="81"/>
  <c r="L35" i="30"/>
  <c r="M35" i="30"/>
  <c r="J35" i="30"/>
  <c r="K35" i="30"/>
  <c r="D35" i="30"/>
  <c r="O71" i="75"/>
  <c r="R71" i="75"/>
  <c r="Q71" i="75"/>
  <c r="P71" i="75"/>
  <c r="AL33" i="80"/>
  <c r="P64" i="81"/>
  <c r="Q64" i="81"/>
  <c r="O64" i="81"/>
  <c r="R64" i="81"/>
  <c r="K30" i="80"/>
  <c r="M30" i="80"/>
  <c r="D30" i="80"/>
  <c r="J30" i="80"/>
  <c r="L30" i="80"/>
  <c r="P69" i="75"/>
  <c r="O69" i="75"/>
  <c r="Q69" i="75"/>
  <c r="R69" i="75"/>
  <c r="AM63" i="75"/>
  <c r="AL63" i="75"/>
  <c r="R72" i="30"/>
  <c r="O72" i="30"/>
  <c r="Q72" i="30"/>
  <c r="P72" i="30"/>
  <c r="L76" i="81"/>
  <c r="AM63" i="80"/>
  <c r="M83" i="75"/>
  <c r="K83" i="75"/>
  <c r="L83" i="75"/>
  <c r="J83" i="75"/>
  <c r="J59" i="30"/>
  <c r="K59" i="30"/>
  <c r="L59" i="30"/>
  <c r="M59" i="30"/>
  <c r="AL73" i="80"/>
  <c r="AM73" i="80"/>
  <c r="J43" i="80"/>
  <c r="K43" i="80"/>
  <c r="M43" i="80"/>
  <c r="L43" i="80"/>
  <c r="K37" i="30"/>
  <c r="J37" i="30"/>
  <c r="M37" i="30"/>
  <c r="L37" i="30"/>
  <c r="D37" i="30"/>
  <c r="S64" i="79"/>
  <c r="T64" i="79" s="1"/>
  <c r="U64" i="79" s="1"/>
  <c r="J36" i="30"/>
  <c r="K36" i="30"/>
  <c r="L36" i="30"/>
  <c r="D36" i="30"/>
  <c r="M36" i="30"/>
  <c r="T21" i="79"/>
  <c r="U21" i="79" s="1"/>
  <c r="J54" i="81"/>
  <c r="K54" i="81"/>
  <c r="L54" i="81"/>
  <c r="M54" i="81"/>
  <c r="J43" i="75"/>
  <c r="K43" i="75"/>
  <c r="M43" i="75"/>
  <c r="L43" i="75"/>
  <c r="AM80" i="80"/>
  <c r="AL80" i="80"/>
  <c r="Q67" i="30"/>
  <c r="P67" i="30"/>
  <c r="O67" i="30"/>
  <c r="R67" i="30"/>
  <c r="S24" i="79"/>
  <c r="T24" i="79" s="1"/>
  <c r="U24" i="79" s="1"/>
  <c r="AL27" i="80"/>
  <c r="O77" i="75"/>
  <c r="Q77" i="75"/>
  <c r="R77" i="75"/>
  <c r="P77" i="75"/>
  <c r="S31" i="75"/>
  <c r="T31" i="75" s="1"/>
  <c r="U31" i="75" s="1"/>
  <c r="O72" i="75"/>
  <c r="P72" i="75"/>
  <c r="R72" i="75"/>
  <c r="Q72" i="75"/>
  <c r="S81" i="79"/>
  <c r="T81" i="79" s="1"/>
  <c r="U81" i="79" s="1"/>
  <c r="AM47" i="81"/>
  <c r="AL47" i="81"/>
  <c r="J62" i="75"/>
  <c r="K62" i="75"/>
  <c r="L62" i="75"/>
  <c r="M62" i="75"/>
  <c r="J48" i="75"/>
  <c r="L48" i="75"/>
  <c r="M48" i="75"/>
  <c r="K48" i="75"/>
  <c r="P57" i="75"/>
  <c r="O57" i="75"/>
  <c r="Q57" i="75"/>
  <c r="R57" i="75"/>
  <c r="P63" i="30"/>
  <c r="S82" i="79"/>
  <c r="T82" i="79" s="1"/>
  <c r="U82" i="79" s="1"/>
  <c r="S26" i="79"/>
  <c r="T26" i="79" s="1"/>
  <c r="U26" i="79" s="1"/>
  <c r="D29" i="79"/>
  <c r="K29" i="79"/>
  <c r="L29" i="79"/>
  <c r="M29" i="79"/>
  <c r="J29" i="79"/>
  <c r="O62" i="30"/>
  <c r="J57" i="81"/>
  <c r="L57" i="81"/>
  <c r="K57" i="81"/>
  <c r="M57" i="81"/>
  <c r="J61" i="80"/>
  <c r="L61" i="80"/>
  <c r="M61" i="80"/>
  <c r="K61" i="80"/>
  <c r="R48" i="30"/>
  <c r="O48" i="30"/>
  <c r="Q48" i="30"/>
  <c r="P48" i="30"/>
  <c r="S58" i="79"/>
  <c r="T58" i="79" s="1"/>
  <c r="U58" i="79" s="1"/>
  <c r="K55" i="81"/>
  <c r="M55" i="81"/>
  <c r="L55" i="81"/>
  <c r="J55" i="81"/>
  <c r="P42" i="75"/>
  <c r="O42" i="75"/>
  <c r="Q42" i="75"/>
  <c r="R42" i="75"/>
  <c r="D42" i="75"/>
  <c r="J68" i="75"/>
  <c r="L68" i="75"/>
  <c r="M68" i="75"/>
  <c r="K68" i="75"/>
  <c r="Q78" i="75"/>
  <c r="R78" i="75"/>
  <c r="O78" i="75"/>
  <c r="P78" i="75"/>
  <c r="R42" i="30"/>
  <c r="Q42" i="30"/>
  <c r="O42" i="30"/>
  <c r="D42" i="30"/>
  <c r="P42" i="30"/>
  <c r="R75" i="80"/>
  <c r="P75" i="80"/>
  <c r="Q75" i="80"/>
  <c r="O75" i="80"/>
  <c r="K58" i="80"/>
  <c r="L58" i="80"/>
  <c r="M58" i="80"/>
  <c r="J58" i="80"/>
  <c r="J28" i="30"/>
  <c r="K28" i="30"/>
  <c r="L28" i="30"/>
  <c r="M28" i="30"/>
  <c r="D28" i="30"/>
  <c r="K113" i="79"/>
  <c r="K3" i="79" s="1"/>
  <c r="K22" i="80"/>
  <c r="M22" i="80"/>
  <c r="D22" i="80"/>
  <c r="J22" i="80"/>
  <c r="L22" i="80"/>
  <c r="D23" i="80"/>
  <c r="J23" i="80"/>
  <c r="L23" i="80"/>
  <c r="K23" i="80"/>
  <c r="M23" i="80"/>
  <c r="J70" i="81"/>
  <c r="K70" i="81"/>
  <c r="L70" i="81"/>
  <c r="M70" i="81"/>
  <c r="O81" i="75"/>
  <c r="P81" i="75"/>
  <c r="Q81" i="75"/>
  <c r="R81" i="75"/>
  <c r="K60" i="81"/>
  <c r="L60" i="81"/>
  <c r="M60" i="81"/>
  <c r="J60" i="81"/>
  <c r="M29" i="81"/>
  <c r="D29" i="81"/>
  <c r="K29" i="81"/>
  <c r="J29" i="81"/>
  <c r="L29" i="81"/>
  <c r="K30" i="75"/>
  <c r="L30" i="75"/>
  <c r="M30" i="75"/>
  <c r="D30" i="75"/>
  <c r="J30" i="75"/>
  <c r="J56" i="75"/>
  <c r="L56" i="75"/>
  <c r="M56" i="75"/>
  <c r="K56" i="75"/>
  <c r="J33" i="75"/>
  <c r="L33" i="75"/>
  <c r="M33" i="75"/>
  <c r="K33" i="75"/>
  <c r="D33" i="75"/>
  <c r="M26" i="30"/>
  <c r="L26" i="30"/>
  <c r="K26" i="30"/>
  <c r="J26" i="30"/>
  <c r="D26" i="30"/>
  <c r="Q41" i="79"/>
  <c r="D41" i="79"/>
  <c r="R41" i="79"/>
  <c r="O41" i="79"/>
  <c r="P41" i="79"/>
  <c r="Q68" i="30"/>
  <c r="AL56" i="81"/>
  <c r="M75" i="75"/>
  <c r="K75" i="75"/>
  <c r="L75" i="75"/>
  <c r="J75" i="75"/>
  <c r="AM66" i="30"/>
  <c r="K79" i="80"/>
  <c r="M79" i="80"/>
  <c r="J79" i="80"/>
  <c r="L79" i="80"/>
  <c r="S60" i="79"/>
  <c r="T60" i="79" s="1"/>
  <c r="U60" i="79" s="1"/>
  <c r="S68" i="79"/>
  <c r="T68" i="79" s="1"/>
  <c r="U68" i="79" s="1"/>
  <c r="K68" i="81"/>
  <c r="L68" i="81"/>
  <c r="J68" i="81"/>
  <c r="M68" i="81"/>
  <c r="K25" i="30"/>
  <c r="J25" i="30"/>
  <c r="L25" i="30"/>
  <c r="M25" i="30"/>
  <c r="D25" i="30"/>
  <c r="K66" i="81"/>
  <c r="L66" i="81"/>
  <c r="J66" i="81"/>
  <c r="M66" i="81"/>
  <c r="M37" i="81"/>
  <c r="D37" i="81"/>
  <c r="K37" i="81"/>
  <c r="L37" i="81"/>
  <c r="J37" i="81"/>
  <c r="P44" i="75"/>
  <c r="Q44" i="75"/>
  <c r="R44" i="75"/>
  <c r="D44" i="75"/>
  <c r="O44" i="75"/>
  <c r="K36" i="75"/>
  <c r="S74" i="30"/>
  <c r="T74" i="30" s="1"/>
  <c r="U74" i="30" s="1"/>
  <c r="S63" i="79"/>
  <c r="T63" i="79" s="1"/>
  <c r="U63" i="79" s="1"/>
  <c r="AL44" i="80"/>
  <c r="L28" i="80"/>
  <c r="D28" i="80"/>
  <c r="K28" i="80"/>
  <c r="M28" i="80"/>
  <c r="J28" i="80"/>
  <c r="O74" i="81"/>
  <c r="R74" i="81"/>
  <c r="Q74" i="81"/>
  <c r="P74" i="81"/>
  <c r="P65" i="81"/>
  <c r="O65" i="81"/>
  <c r="R65" i="81"/>
  <c r="Q65" i="81"/>
  <c r="Q70" i="75"/>
  <c r="P70" i="75"/>
  <c r="R70" i="75"/>
  <c r="O70" i="75"/>
  <c r="M30" i="30"/>
  <c r="D30" i="30"/>
  <c r="D31" i="80"/>
  <c r="L31" i="80"/>
  <c r="M31" i="80"/>
  <c r="J31" i="80"/>
  <c r="K31" i="80"/>
  <c r="AL44" i="81"/>
  <c r="AM44" i="81"/>
  <c r="O64" i="75"/>
  <c r="P64" i="75"/>
  <c r="R64" i="75"/>
  <c r="Q64" i="75"/>
  <c r="S78" i="79"/>
  <c r="T78" i="79" s="1"/>
  <c r="U78" i="79" s="1"/>
  <c r="K63" i="81"/>
  <c r="M63" i="81"/>
  <c r="J63" i="81"/>
  <c r="L63" i="81"/>
  <c r="O80" i="75"/>
  <c r="P80" i="75"/>
  <c r="R80" i="75"/>
  <c r="Q80" i="75"/>
  <c r="K55" i="80"/>
  <c r="AM50" i="30"/>
  <c r="O41" i="81"/>
  <c r="Q41" i="81"/>
  <c r="P41" i="81"/>
  <c r="R41" i="81"/>
  <c r="D41" i="81"/>
  <c r="O52" i="75"/>
  <c r="P52" i="75"/>
  <c r="R52" i="75"/>
  <c r="Q52" i="75"/>
  <c r="K51" i="80"/>
  <c r="M51" i="80"/>
  <c r="L51" i="80"/>
  <c r="J51" i="80"/>
  <c r="J48" i="80"/>
  <c r="L48" i="80"/>
  <c r="K48" i="80"/>
  <c r="M48" i="80"/>
  <c r="S59" i="79"/>
  <c r="T59" i="79" s="1"/>
  <c r="U59" i="79" s="1"/>
  <c r="S32" i="79"/>
  <c r="T32" i="79" s="1"/>
  <c r="U32" i="79" s="1"/>
  <c r="Q43" i="80"/>
  <c r="O43" i="80"/>
  <c r="P43" i="80"/>
  <c r="D43" i="80"/>
  <c r="R43" i="80"/>
  <c r="L48" i="81"/>
  <c r="M48" i="81"/>
  <c r="J48" i="81"/>
  <c r="K48" i="81"/>
  <c r="O78" i="81"/>
  <c r="R78" i="81"/>
  <c r="Q78" i="81"/>
  <c r="P78" i="81"/>
  <c r="L74" i="80"/>
  <c r="M74" i="80"/>
  <c r="J74" i="80"/>
  <c r="K74" i="80"/>
  <c r="D12" i="30"/>
  <c r="AN32" i="1"/>
  <c r="J72" i="80"/>
  <c r="K72" i="80"/>
  <c r="M72" i="80"/>
  <c r="L72" i="80"/>
  <c r="O62" i="81"/>
  <c r="R62" i="81"/>
  <c r="Q62" i="81"/>
  <c r="P62" i="81"/>
  <c r="Q82" i="80"/>
  <c r="P82" i="80"/>
  <c r="R82" i="80"/>
  <c r="O82" i="80"/>
  <c r="O58" i="81"/>
  <c r="R58" i="81"/>
  <c r="P58" i="81"/>
  <c r="Q58" i="81"/>
  <c r="S66" i="75"/>
  <c r="T66" i="75" s="1"/>
  <c r="U66" i="75" s="1"/>
  <c r="J36" i="81"/>
  <c r="L36" i="81"/>
  <c r="D36" i="81"/>
  <c r="M36" i="81"/>
  <c r="K36" i="81"/>
  <c r="O43" i="30"/>
  <c r="R43" i="30"/>
  <c r="P43" i="30"/>
  <c r="Q43" i="30"/>
  <c r="D43" i="30"/>
  <c r="O68" i="75"/>
  <c r="P68" i="75"/>
  <c r="R68" i="75"/>
  <c r="Q68" i="75"/>
  <c r="K21" i="30"/>
  <c r="J21" i="30"/>
  <c r="L21" i="30"/>
  <c r="M21" i="30"/>
  <c r="D21" i="30"/>
  <c r="K75" i="80"/>
  <c r="M75" i="80"/>
  <c r="L75" i="80"/>
  <c r="J75" i="80"/>
  <c r="M113" i="79"/>
  <c r="M3" i="79" s="1"/>
  <c r="P42" i="79"/>
  <c r="R42" i="79"/>
  <c r="D42" i="79"/>
  <c r="Q42" i="79"/>
  <c r="O42" i="79"/>
  <c r="AM77" i="81"/>
  <c r="AL77" i="81"/>
  <c r="J65" i="81"/>
  <c r="L65" i="81"/>
  <c r="M65" i="81"/>
  <c r="K65" i="81"/>
  <c r="K70" i="75"/>
  <c r="J70" i="75"/>
  <c r="L70" i="75"/>
  <c r="M70" i="75"/>
  <c r="AL71" i="81"/>
  <c r="AM71" i="81"/>
  <c r="J52" i="30"/>
  <c r="K52" i="30"/>
  <c r="M52" i="30"/>
  <c r="L52" i="30"/>
  <c r="M60" i="80"/>
  <c r="AL24" i="80"/>
  <c r="AM24" i="80"/>
  <c r="Q47" i="30"/>
  <c r="P47" i="30"/>
  <c r="R47" i="30"/>
  <c r="O47" i="30"/>
  <c r="J41" i="81"/>
  <c r="M41" i="81"/>
  <c r="K41" i="81"/>
  <c r="L41" i="81"/>
  <c r="J65" i="75"/>
  <c r="R48" i="81"/>
  <c r="Q48" i="81"/>
  <c r="O48" i="81"/>
  <c r="P48" i="81"/>
  <c r="AM49" i="75"/>
  <c r="AL49" i="75"/>
  <c r="S56" i="79"/>
  <c r="T56" i="79" s="1"/>
  <c r="U56" i="79" s="1"/>
  <c r="S54" i="79"/>
  <c r="T54" i="79" s="1"/>
  <c r="U54" i="79" s="1"/>
  <c r="S62" i="79"/>
  <c r="T62" i="79" s="1"/>
  <c r="U62" i="79" s="1"/>
  <c r="R54" i="81"/>
  <c r="P54" i="81"/>
  <c r="O54" i="81"/>
  <c r="Q54" i="81"/>
  <c r="M24" i="75"/>
  <c r="K24" i="75"/>
  <c r="L24" i="75"/>
  <c r="D24" i="75"/>
  <c r="J24" i="75"/>
  <c r="O43" i="75"/>
  <c r="Q43" i="75"/>
  <c r="P43" i="75"/>
  <c r="R43" i="75"/>
  <c r="D43" i="75"/>
  <c r="K80" i="30"/>
  <c r="J80" i="30"/>
  <c r="L80" i="30"/>
  <c r="M80" i="30"/>
  <c r="K67" i="30"/>
  <c r="L67" i="30"/>
  <c r="J67" i="30"/>
  <c r="M67" i="30"/>
  <c r="S77" i="79"/>
  <c r="T77" i="79" s="1"/>
  <c r="U77" i="79" s="1"/>
  <c r="L21" i="80"/>
  <c r="K21" i="80"/>
  <c r="J21" i="80"/>
  <c r="M21" i="80"/>
  <c r="D21" i="80"/>
  <c r="AL80" i="81"/>
  <c r="AM80" i="81"/>
  <c r="K77" i="75"/>
  <c r="J77" i="75"/>
  <c r="L77" i="75"/>
  <c r="M77" i="75"/>
  <c r="S71" i="30"/>
  <c r="T71" i="30" s="1"/>
  <c r="U71" i="30" s="1"/>
  <c r="P43" i="81"/>
  <c r="Q43" i="81"/>
  <c r="R43" i="81"/>
  <c r="D43" i="81"/>
  <c r="O43" i="81"/>
  <c r="K61" i="75"/>
  <c r="L61" i="75"/>
  <c r="M61" i="75"/>
  <c r="J61" i="75"/>
  <c r="K82" i="75"/>
  <c r="J82" i="75"/>
  <c r="L82" i="75"/>
  <c r="M82" i="75"/>
  <c r="AL71" i="80"/>
  <c r="AM71" i="80"/>
  <c r="K63" i="30"/>
  <c r="L63" i="30"/>
  <c r="J63" i="30"/>
  <c r="M63" i="30"/>
  <c r="K30" i="79"/>
  <c r="M30" i="79"/>
  <c r="D30" i="79"/>
  <c r="L30" i="79"/>
  <c r="J30" i="79"/>
  <c r="J62" i="30"/>
  <c r="L62" i="30"/>
  <c r="M62" i="30"/>
  <c r="K62" i="30"/>
  <c r="AL33" i="81"/>
  <c r="K48" i="30"/>
  <c r="L48" i="30"/>
  <c r="M48" i="30"/>
  <c r="J48" i="30"/>
  <c r="O55" i="81"/>
  <c r="P55" i="81"/>
  <c r="Q55" i="81"/>
  <c r="R55" i="81"/>
  <c r="Q54" i="75"/>
  <c r="R54" i="75"/>
  <c r="O54" i="75"/>
  <c r="P54" i="75"/>
  <c r="O76" i="75"/>
  <c r="P76" i="75"/>
  <c r="R76" i="75"/>
  <c r="Q76" i="75"/>
  <c r="K67" i="80"/>
  <c r="M67" i="80"/>
  <c r="L67" i="80"/>
  <c r="J67" i="80"/>
  <c r="M57" i="30"/>
  <c r="L57" i="30"/>
  <c r="K57" i="30"/>
  <c r="J57" i="30"/>
  <c r="L23" i="30"/>
  <c r="M23" i="30"/>
  <c r="K23" i="30"/>
  <c r="J23" i="30"/>
  <c r="D23" i="30"/>
  <c r="AL77" i="80"/>
  <c r="AM77" i="80"/>
  <c r="O58" i="80"/>
  <c r="R58" i="80"/>
  <c r="P58" i="80"/>
  <c r="Q58" i="80"/>
  <c r="AM55" i="30"/>
  <c r="S47" i="79"/>
  <c r="T47" i="79" s="1"/>
  <c r="U47" i="79" s="1"/>
  <c r="J113" i="79"/>
  <c r="S55" i="79"/>
  <c r="T55" i="79" s="1"/>
  <c r="U55" i="79" s="1"/>
  <c r="O82" i="81"/>
  <c r="R82" i="81"/>
  <c r="P82" i="81"/>
  <c r="Q82" i="81"/>
  <c r="K81" i="75"/>
  <c r="J81" i="75"/>
  <c r="L81" i="75"/>
  <c r="M81" i="75"/>
  <c r="J49" i="80"/>
  <c r="L49" i="80"/>
  <c r="K49" i="80"/>
  <c r="M49" i="80"/>
  <c r="R60" i="81"/>
  <c r="Q60" i="81"/>
  <c r="P60" i="81"/>
  <c r="O60" i="81"/>
  <c r="AM32" i="81"/>
  <c r="M51" i="75"/>
  <c r="K51" i="75"/>
  <c r="L51" i="75"/>
  <c r="J51" i="75"/>
  <c r="S70" i="79"/>
  <c r="T70" i="79" s="1"/>
  <c r="U70" i="79" s="1"/>
  <c r="S69" i="79"/>
  <c r="T69" i="79" s="1"/>
  <c r="U69" i="79" s="1"/>
  <c r="K68" i="30"/>
  <c r="M68" i="30"/>
  <c r="L68" i="30"/>
  <c r="J68" i="30"/>
  <c r="S65" i="79"/>
  <c r="T65" i="79" s="1"/>
  <c r="U65" i="79" s="1"/>
  <c r="O75" i="75"/>
  <c r="R75" i="75"/>
  <c r="P75" i="75"/>
  <c r="Q75" i="75"/>
  <c r="R79" i="80"/>
  <c r="Q79" i="80"/>
  <c r="P79" i="80"/>
  <c r="O79" i="80"/>
  <c r="S50" i="79"/>
  <c r="T50" i="79" s="1"/>
  <c r="U50" i="79" s="1"/>
  <c r="S83" i="79"/>
  <c r="T83" i="79" s="1"/>
  <c r="U83" i="79" s="1"/>
  <c r="K52" i="80"/>
  <c r="AM22" i="30"/>
  <c r="S79" i="79"/>
  <c r="T79" i="79" s="1"/>
  <c r="U79" i="79" s="1"/>
  <c r="R66" i="81"/>
  <c r="P66" i="81"/>
  <c r="O66" i="81"/>
  <c r="Q66" i="81"/>
  <c r="M67" i="75"/>
  <c r="K67" i="75"/>
  <c r="L67" i="75"/>
  <c r="J67" i="75"/>
  <c r="K83" i="80"/>
  <c r="M83" i="80"/>
  <c r="L83" i="80"/>
  <c r="J83" i="80"/>
  <c r="Q54" i="30"/>
  <c r="M74" i="81"/>
  <c r="J74" i="81"/>
  <c r="K74" i="81"/>
  <c r="L74" i="81"/>
  <c r="J34" i="81"/>
  <c r="K34" i="81"/>
  <c r="M34" i="81"/>
  <c r="D34" i="81"/>
  <c r="L34" i="81"/>
  <c r="O65" i="30"/>
  <c r="J81" i="81"/>
  <c r="L81" i="81"/>
  <c r="K81" i="81"/>
  <c r="M81" i="81"/>
  <c r="AM24" i="81"/>
  <c r="J64" i="75"/>
  <c r="L64" i="75"/>
  <c r="M64" i="75"/>
  <c r="K64" i="75"/>
  <c r="K64" i="30"/>
  <c r="J64" i="30"/>
  <c r="L64" i="30"/>
  <c r="M64" i="30"/>
  <c r="K44" i="30"/>
  <c r="L44" i="30"/>
  <c r="M44" i="30"/>
  <c r="J44" i="30"/>
  <c r="Q65" i="80"/>
  <c r="P65" i="80"/>
  <c r="O65" i="80"/>
  <c r="R65" i="80"/>
  <c r="L25" i="75"/>
  <c r="M25" i="75"/>
  <c r="D25" i="75"/>
  <c r="K25" i="75"/>
  <c r="J25" i="75"/>
  <c r="L80" i="75"/>
  <c r="M80" i="75"/>
  <c r="K80" i="75"/>
  <c r="J80" i="75"/>
  <c r="S78" i="30"/>
  <c r="T78" i="30" s="1"/>
  <c r="U78" i="30" s="1"/>
  <c r="R55" i="80"/>
  <c r="Q55" i="80"/>
  <c r="O55" i="80"/>
  <c r="P55" i="80"/>
  <c r="K29" i="30"/>
  <c r="M29" i="30"/>
  <c r="L29" i="30"/>
  <c r="J29" i="30"/>
  <c r="D29" i="30"/>
  <c r="O59" i="81"/>
  <c r="Q59" i="81"/>
  <c r="R59" i="81"/>
  <c r="P59" i="81"/>
  <c r="M61" i="30"/>
  <c r="J61" i="30"/>
  <c r="K61" i="30"/>
  <c r="L61" i="30"/>
  <c r="S34" i="79"/>
  <c r="T34" i="79" s="1"/>
  <c r="U34" i="79" s="1"/>
  <c r="J52" i="75"/>
  <c r="L52" i="75"/>
  <c r="M52" i="75"/>
  <c r="K52" i="75"/>
  <c r="R51" i="80"/>
  <c r="P51" i="80"/>
  <c r="Q51" i="80"/>
  <c r="O51" i="80"/>
  <c r="L31" i="30"/>
  <c r="M31" i="30"/>
  <c r="K31" i="30"/>
  <c r="J31" i="30"/>
  <c r="D31" i="30"/>
  <c r="Q48" i="80"/>
  <c r="S51" i="79"/>
  <c r="T51" i="79" s="1"/>
  <c r="U51" i="79" s="1"/>
  <c r="S67" i="79"/>
  <c r="T67" i="79" s="1"/>
  <c r="U67" i="79" s="1"/>
  <c r="Q50" i="80"/>
  <c r="P52" i="81"/>
  <c r="Q52" i="81"/>
  <c r="R52" i="81"/>
  <c r="O52" i="81"/>
  <c r="P75" i="81"/>
  <c r="Q75" i="81"/>
  <c r="O75" i="81"/>
  <c r="R75" i="81"/>
  <c r="J73" i="75"/>
  <c r="K73" i="75"/>
  <c r="L73" i="75"/>
  <c r="M73" i="75"/>
  <c r="K79" i="81"/>
  <c r="M79" i="81"/>
  <c r="L79" i="81"/>
  <c r="J79" i="81"/>
  <c r="Q72" i="80"/>
  <c r="R72" i="80"/>
  <c r="O72" i="80"/>
  <c r="P72" i="80"/>
  <c r="J62" i="81"/>
  <c r="K62" i="81"/>
  <c r="L62" i="81"/>
  <c r="M62" i="81"/>
  <c r="K30" i="81"/>
  <c r="M30" i="81"/>
  <c r="D30" i="81"/>
  <c r="L30" i="81"/>
  <c r="J30" i="81"/>
  <c r="S64" i="81"/>
  <c r="T64" i="81" s="1"/>
  <c r="U64" i="81" s="1"/>
  <c r="J41" i="80"/>
  <c r="K41" i="80"/>
  <c r="M41" i="80"/>
  <c r="L41" i="80"/>
  <c r="Q78" i="80"/>
  <c r="P78" i="80"/>
  <c r="R78" i="80"/>
  <c r="O78" i="80"/>
  <c r="L82" i="80"/>
  <c r="M82" i="80"/>
  <c r="J82" i="80"/>
  <c r="K82" i="80"/>
  <c r="S24" i="30"/>
  <c r="T24" i="30" s="1"/>
  <c r="U24" i="30" s="1"/>
  <c r="D33" i="79"/>
  <c r="M33" i="79"/>
  <c r="K33" i="79"/>
  <c r="J33" i="79"/>
  <c r="L33" i="79"/>
  <c r="K41" i="30"/>
  <c r="L41" i="30"/>
  <c r="M41" i="30"/>
  <c r="J41" i="30"/>
  <c r="AM53" i="80"/>
  <c r="AL53" i="80"/>
  <c r="S75" i="79"/>
  <c r="T75" i="79" s="1"/>
  <c r="U75" i="79" s="1"/>
  <c r="S71" i="79"/>
  <c r="T71" i="79" s="1"/>
  <c r="U71" i="79" s="1"/>
  <c r="S75" i="30"/>
  <c r="T75" i="30" s="1"/>
  <c r="U75" i="30" s="1"/>
  <c r="S32" i="30"/>
  <c r="T32" i="30" s="1"/>
  <c r="U32" i="30" s="1"/>
  <c r="S44" i="79"/>
  <c r="T44" i="79" s="1"/>
  <c r="U44" i="79" s="1"/>
  <c r="R80" i="30"/>
  <c r="O80" i="30"/>
  <c r="Q80" i="30"/>
  <c r="P80" i="30"/>
  <c r="AM22" i="81"/>
  <c r="AL22" i="81"/>
  <c r="K28" i="75"/>
  <c r="L28" i="75"/>
  <c r="D28" i="75"/>
  <c r="M28" i="75"/>
  <c r="J28" i="75"/>
  <c r="R69" i="81"/>
  <c r="P69" i="81"/>
  <c r="Q69" i="81"/>
  <c r="O69" i="81"/>
  <c r="O61" i="75"/>
  <c r="P61" i="75"/>
  <c r="Q61" i="75"/>
  <c r="R61" i="75"/>
  <c r="R82" i="75"/>
  <c r="O53" i="30"/>
  <c r="R53" i="30"/>
  <c r="P53" i="30"/>
  <c r="Q53" i="30"/>
  <c r="S36" i="79"/>
  <c r="T36" i="79" s="1"/>
  <c r="U36" i="79" s="1"/>
  <c r="L43" i="30"/>
  <c r="M43" i="30"/>
  <c r="J43" i="30"/>
  <c r="K43" i="30"/>
  <c r="AM53" i="81"/>
  <c r="AL53" i="81"/>
  <c r="J54" i="75"/>
  <c r="K54" i="75"/>
  <c r="L54" i="75"/>
  <c r="M54" i="75"/>
  <c r="L76" i="75"/>
  <c r="M76" i="75"/>
  <c r="K76" i="75"/>
  <c r="J76" i="75"/>
  <c r="R67" i="80"/>
  <c r="P67" i="80"/>
  <c r="Q67" i="80"/>
  <c r="O67" i="80"/>
  <c r="L32" i="80"/>
  <c r="D32" i="80"/>
  <c r="M32" i="80"/>
  <c r="J32" i="80"/>
  <c r="K32" i="80"/>
  <c r="K56" i="80"/>
  <c r="M56" i="80"/>
  <c r="L56" i="80"/>
  <c r="J56" i="80"/>
  <c r="L113" i="79"/>
  <c r="L3" i="79" s="1"/>
  <c r="L23" i="79"/>
  <c r="D23" i="79"/>
  <c r="M23" i="79"/>
  <c r="J23" i="79"/>
  <c r="K23" i="79"/>
  <c r="K26" i="80"/>
  <c r="M26" i="80"/>
  <c r="D26" i="80"/>
  <c r="J26" i="80"/>
  <c r="L26" i="80"/>
  <c r="AL67" i="81"/>
  <c r="AM67" i="81"/>
  <c r="K82" i="81"/>
  <c r="L82" i="81"/>
  <c r="J82" i="81"/>
  <c r="M82" i="81"/>
  <c r="Q49" i="80"/>
  <c r="P49" i="80"/>
  <c r="O49" i="80"/>
  <c r="R49" i="80"/>
  <c r="K61" i="81"/>
  <c r="M61" i="81"/>
  <c r="J61" i="81"/>
  <c r="L61" i="81"/>
  <c r="AM51" i="81"/>
  <c r="AL51" i="81"/>
  <c r="P51" i="75"/>
  <c r="O51" i="75"/>
  <c r="R51" i="75"/>
  <c r="Q51" i="75"/>
  <c r="K23" i="75"/>
  <c r="L23" i="75"/>
  <c r="J23" i="75"/>
  <c r="D23" i="75"/>
  <c r="M23" i="75"/>
  <c r="S82" i="30"/>
  <c r="T82" i="30" s="1"/>
  <c r="U82" i="30" s="1"/>
  <c r="AM54" i="80"/>
  <c r="AL54" i="80"/>
  <c r="K71" i="75"/>
  <c r="L71" i="75"/>
  <c r="M71" i="75"/>
  <c r="J71" i="75"/>
  <c r="P74" i="75"/>
  <c r="Q74" i="75"/>
  <c r="O74" i="75"/>
  <c r="R74" i="75"/>
  <c r="M66" i="80"/>
  <c r="L66" i="80"/>
  <c r="K66" i="80"/>
  <c r="J66" i="80"/>
  <c r="J42" i="79"/>
  <c r="K42" i="79"/>
  <c r="L42" i="79"/>
  <c r="M42" i="79"/>
  <c r="R52" i="80"/>
  <c r="O52" i="80"/>
  <c r="P52" i="80"/>
  <c r="Q52" i="80"/>
  <c r="L21" i="81"/>
  <c r="M21" i="81"/>
  <c r="D21" i="81"/>
  <c r="K21" i="81"/>
  <c r="J21" i="81"/>
  <c r="O67" i="75"/>
  <c r="R67" i="75"/>
  <c r="Q67" i="75"/>
  <c r="P67" i="75"/>
  <c r="K59" i="80"/>
  <c r="M59" i="80"/>
  <c r="L59" i="80"/>
  <c r="J59" i="80"/>
  <c r="R83" i="80"/>
  <c r="P83" i="80"/>
  <c r="Q83" i="80"/>
  <c r="O83" i="80"/>
  <c r="L54" i="30"/>
  <c r="M54" i="30"/>
  <c r="J54" i="30"/>
  <c r="K54" i="30"/>
  <c r="S73" i="79"/>
  <c r="T73" i="79" s="1"/>
  <c r="U73" i="79" s="1"/>
  <c r="AL27" i="81"/>
  <c r="AM27" i="81"/>
  <c r="J69" i="75"/>
  <c r="K69" i="75"/>
  <c r="L69" i="75"/>
  <c r="M69" i="75"/>
  <c r="AM55" i="75"/>
  <c r="AL55" i="75"/>
  <c r="Q57" i="80"/>
  <c r="P57" i="80"/>
  <c r="O57" i="80"/>
  <c r="R57" i="80"/>
  <c r="M65" i="30"/>
  <c r="J65" i="30"/>
  <c r="L65" i="30"/>
  <c r="K65" i="30"/>
  <c r="S49" i="79"/>
  <c r="T49" i="79" s="1"/>
  <c r="U49" i="79" s="1"/>
  <c r="S57" i="79"/>
  <c r="T57" i="79" s="1"/>
  <c r="U57" i="79" s="1"/>
  <c r="J49" i="81"/>
  <c r="L49" i="81"/>
  <c r="K49" i="81"/>
  <c r="M49" i="81"/>
  <c r="P81" i="81"/>
  <c r="R81" i="81"/>
  <c r="Q81" i="81"/>
  <c r="O81" i="81"/>
  <c r="K72" i="30"/>
  <c r="J72" i="30"/>
  <c r="L72" i="30"/>
  <c r="M72" i="30"/>
  <c r="R52" i="30"/>
  <c r="O52" i="30"/>
  <c r="Q52" i="30"/>
  <c r="P52" i="30"/>
  <c r="S28" i="79"/>
  <c r="T28" i="79" s="1"/>
  <c r="U28" i="79" s="1"/>
  <c r="D35" i="79"/>
  <c r="L35" i="79"/>
  <c r="K35" i="79"/>
  <c r="M35" i="79"/>
  <c r="J35" i="79"/>
  <c r="P76" i="81"/>
  <c r="O76" i="81"/>
  <c r="R76" i="81"/>
  <c r="Q76" i="81"/>
  <c r="J58" i="75"/>
  <c r="K58" i="75"/>
  <c r="L58" i="75"/>
  <c r="M58" i="75"/>
  <c r="D35" i="80"/>
  <c r="J35" i="80"/>
  <c r="K35" i="80"/>
  <c r="M35" i="80"/>
  <c r="L35" i="80"/>
  <c r="K64" i="80"/>
  <c r="M64" i="80"/>
  <c r="J64" i="80"/>
  <c r="L64" i="80"/>
  <c r="K50" i="81"/>
  <c r="L50" i="81"/>
  <c r="J50" i="81"/>
  <c r="M50" i="81"/>
  <c r="O59" i="30"/>
  <c r="O65" i="75"/>
  <c r="P65" i="75"/>
  <c r="Q65" i="75"/>
  <c r="R65" i="75"/>
  <c r="AL81" i="80"/>
  <c r="AM81" i="80"/>
  <c r="K34" i="80"/>
  <c r="M34" i="80"/>
  <c r="D34" i="80"/>
  <c r="L34" i="80"/>
  <c r="J34" i="80"/>
  <c r="K52" i="81"/>
  <c r="L52" i="81"/>
  <c r="M52" i="81"/>
  <c r="J52" i="81"/>
  <c r="K75" i="81"/>
  <c r="M75" i="81"/>
  <c r="L75" i="81"/>
  <c r="J75" i="81"/>
  <c r="Q73" i="75"/>
  <c r="P79" i="81"/>
  <c r="Q79" i="81"/>
  <c r="O79" i="81"/>
  <c r="R79" i="81"/>
  <c r="O41" i="80"/>
  <c r="R41" i="80"/>
  <c r="D41" i="80"/>
  <c r="P41" i="80"/>
  <c r="Q41" i="80"/>
  <c r="L78" i="80"/>
  <c r="K78" i="80"/>
  <c r="J78" i="80"/>
  <c r="M78" i="80"/>
  <c r="J73" i="81"/>
  <c r="L73" i="81"/>
  <c r="K73" i="81"/>
  <c r="M73" i="81"/>
  <c r="J76" i="80"/>
  <c r="K76" i="80"/>
  <c r="M76" i="80"/>
  <c r="L76" i="80"/>
  <c r="J60" i="75"/>
  <c r="L60" i="75"/>
  <c r="M60" i="75"/>
  <c r="K60" i="75"/>
  <c r="L36" i="80"/>
  <c r="D36" i="80"/>
  <c r="K36" i="80"/>
  <c r="M36" i="80"/>
  <c r="J36" i="80"/>
  <c r="L72" i="75"/>
  <c r="M72" i="75"/>
  <c r="J72" i="75"/>
  <c r="K72" i="75"/>
  <c r="O48" i="75"/>
  <c r="P48" i="75"/>
  <c r="Q48" i="75"/>
  <c r="R48" i="75"/>
  <c r="M53" i="30"/>
  <c r="J53" i="30"/>
  <c r="K53" i="30"/>
  <c r="L53" i="30"/>
  <c r="AL29" i="80"/>
  <c r="AM29" i="80"/>
  <c r="K79" i="75"/>
  <c r="L79" i="75"/>
  <c r="M79" i="75"/>
  <c r="J79" i="75"/>
  <c r="K42" i="75"/>
  <c r="K42" i="30"/>
  <c r="L42" i="30"/>
  <c r="M42" i="30"/>
  <c r="J42" i="30"/>
  <c r="O56" i="80"/>
  <c r="P56" i="80"/>
  <c r="Q56" i="80"/>
  <c r="R56" i="80"/>
  <c r="R70" i="81"/>
  <c r="P70" i="81"/>
  <c r="Q70" i="81"/>
  <c r="O70" i="81"/>
  <c r="R61" i="81"/>
  <c r="L41" i="79"/>
  <c r="M41" i="79"/>
  <c r="K41" i="79"/>
  <c r="J41" i="79"/>
  <c r="K74" i="75"/>
  <c r="J74" i="75"/>
  <c r="L74" i="75"/>
  <c r="M74" i="75"/>
  <c r="J34" i="30"/>
  <c r="M34" i="30"/>
  <c r="L34" i="30"/>
  <c r="K34" i="30"/>
  <c r="D34" i="30"/>
  <c r="J44" i="75"/>
  <c r="K44" i="75"/>
  <c r="M44" i="75"/>
  <c r="L44" i="75"/>
  <c r="R59" i="80"/>
  <c r="P59" i="80"/>
  <c r="O59" i="80"/>
  <c r="Q59" i="80"/>
  <c r="P49" i="81"/>
  <c r="R49" i="81"/>
  <c r="O49" i="81"/>
  <c r="Q49" i="81"/>
  <c r="D43" i="79"/>
  <c r="R43" i="79"/>
  <c r="Q43" i="79"/>
  <c r="O43" i="79"/>
  <c r="P43" i="79"/>
  <c r="Q47" i="80"/>
  <c r="O47" i="80"/>
  <c r="R50" i="81"/>
  <c r="O50" i="81"/>
  <c r="P50" i="81"/>
  <c r="Q50" i="81"/>
  <c r="K33" i="30"/>
  <c r="J33" i="30"/>
  <c r="L33" i="30"/>
  <c r="M33" i="30"/>
  <c r="D33" i="30"/>
  <c r="L25" i="80"/>
  <c r="M25" i="80"/>
  <c r="D25" i="80"/>
  <c r="J25" i="80"/>
  <c r="K25" i="80"/>
  <c r="J78" i="81"/>
  <c r="K78" i="81"/>
  <c r="M78" i="81"/>
  <c r="L78" i="81"/>
  <c r="R74" i="80"/>
  <c r="Q74" i="80"/>
  <c r="P74" i="80"/>
  <c r="O74" i="80"/>
  <c r="J34" i="75"/>
  <c r="K34" i="75"/>
  <c r="L34" i="75"/>
  <c r="M34" i="75"/>
  <c r="D34" i="75"/>
  <c r="K22" i="75"/>
  <c r="L22" i="75"/>
  <c r="M22" i="75"/>
  <c r="D22" i="75"/>
  <c r="J22" i="75"/>
  <c r="P73" i="81"/>
  <c r="Q73" i="81"/>
  <c r="O73" i="81"/>
  <c r="R73" i="81"/>
  <c r="M58" i="81"/>
  <c r="J58" i="81"/>
  <c r="L58" i="81"/>
  <c r="K58" i="81"/>
  <c r="R76" i="80"/>
  <c r="Q76" i="80"/>
  <c r="O76" i="80"/>
  <c r="P76" i="80"/>
  <c r="Q63" i="30" l="1"/>
  <c r="K68" i="80"/>
  <c r="J42" i="75"/>
  <c r="R62" i="80"/>
  <c r="R60" i="30"/>
  <c r="J52" i="80"/>
  <c r="M65" i="75"/>
  <c r="S65" i="75" s="1"/>
  <c r="T65" i="75" s="1"/>
  <c r="U65" i="75" s="1"/>
  <c r="D32" i="75"/>
  <c r="L42" i="75"/>
  <c r="L35" i="81"/>
  <c r="K47" i="30"/>
  <c r="O82" i="75"/>
  <c r="L52" i="80"/>
  <c r="L65" i="75"/>
  <c r="J32" i="75"/>
  <c r="P68" i="81"/>
  <c r="Q64" i="30"/>
  <c r="J42" i="81"/>
  <c r="O63" i="30"/>
  <c r="L68" i="80"/>
  <c r="P82" i="75"/>
  <c r="M58" i="30"/>
  <c r="D37" i="75"/>
  <c r="S21" i="75"/>
  <c r="T21" i="75" s="1"/>
  <c r="U21" i="75" s="1"/>
  <c r="S31" i="79"/>
  <c r="T31" i="79" s="1"/>
  <c r="U31" i="79" s="1"/>
  <c r="S27" i="75"/>
  <c r="T27" i="75" s="1"/>
  <c r="U27" i="75" s="1"/>
  <c r="K57" i="80"/>
  <c r="O83" i="75"/>
  <c r="P48" i="80"/>
  <c r="Q60" i="75"/>
  <c r="O48" i="80"/>
  <c r="R73" i="75"/>
  <c r="M78" i="75"/>
  <c r="M37" i="75"/>
  <c r="P73" i="75"/>
  <c r="K26" i="81"/>
  <c r="R60" i="75"/>
  <c r="L57" i="80"/>
  <c r="M36" i="75"/>
  <c r="P60" i="75"/>
  <c r="J57" i="80"/>
  <c r="D36" i="75"/>
  <c r="J36" i="75"/>
  <c r="S36" i="75" s="1"/>
  <c r="T36" i="75" s="1"/>
  <c r="U36" i="75" s="1"/>
  <c r="Q62" i="75"/>
  <c r="P66" i="80"/>
  <c r="Q65" i="30"/>
  <c r="P54" i="30"/>
  <c r="J31" i="81"/>
  <c r="O68" i="30"/>
  <c r="Q62" i="30"/>
  <c r="K76" i="81"/>
  <c r="R51" i="30"/>
  <c r="L43" i="79"/>
  <c r="P79" i="75"/>
  <c r="P65" i="30"/>
  <c r="O54" i="30"/>
  <c r="K70" i="80"/>
  <c r="R68" i="30"/>
  <c r="P62" i="30"/>
  <c r="J76" i="81"/>
  <c r="S28" i="81"/>
  <c r="T28" i="81" s="1"/>
  <c r="U28" i="81" s="1"/>
  <c r="S26" i="75"/>
  <c r="T26" i="75" s="1"/>
  <c r="U26" i="75" s="1"/>
  <c r="S42" i="80"/>
  <c r="T42" i="80" s="1"/>
  <c r="U42" i="80" s="1"/>
  <c r="S53" i="75"/>
  <c r="T53" i="75" s="1"/>
  <c r="U53" i="75" s="1"/>
  <c r="R79" i="75"/>
  <c r="K43" i="79"/>
  <c r="Q56" i="75"/>
  <c r="M65" i="80"/>
  <c r="S37" i="80"/>
  <c r="T37" i="80" s="1"/>
  <c r="U37" i="80" s="1"/>
  <c r="J35" i="81"/>
  <c r="L58" i="30"/>
  <c r="L113" i="30" s="1"/>
  <c r="L3" i="30" s="1"/>
  <c r="P60" i="30"/>
  <c r="L32" i="75"/>
  <c r="O68" i="81"/>
  <c r="L55" i="80"/>
  <c r="L30" i="30"/>
  <c r="L38" i="30" s="1"/>
  <c r="L2" i="30" s="1"/>
  <c r="M42" i="81"/>
  <c r="L57" i="75"/>
  <c r="S50" i="75"/>
  <c r="T50" i="75" s="1"/>
  <c r="U50" i="75" s="1"/>
  <c r="S56" i="30"/>
  <c r="T56" i="30" s="1"/>
  <c r="U56" i="30" s="1"/>
  <c r="K35" i="81"/>
  <c r="Q59" i="30"/>
  <c r="K58" i="30"/>
  <c r="Q60" i="30"/>
  <c r="K32" i="75"/>
  <c r="R68" i="81"/>
  <c r="J55" i="80"/>
  <c r="K30" i="30"/>
  <c r="K38" i="30" s="1"/>
  <c r="K2" i="30" s="1"/>
  <c r="L42" i="81"/>
  <c r="S42" i="81" s="1"/>
  <c r="T42" i="81" s="1"/>
  <c r="U42" i="81" s="1"/>
  <c r="M35" i="81"/>
  <c r="P59" i="30"/>
  <c r="Q61" i="81"/>
  <c r="P63" i="81"/>
  <c r="R61" i="30"/>
  <c r="Q57" i="30"/>
  <c r="D41" i="30"/>
  <c r="R66" i="80"/>
  <c r="P83" i="75"/>
  <c r="D26" i="81"/>
  <c r="Q83" i="75"/>
  <c r="L26" i="81"/>
  <c r="K43" i="81"/>
  <c r="Q41" i="30"/>
  <c r="O66" i="80"/>
  <c r="S41" i="75"/>
  <c r="T41" i="75" s="1"/>
  <c r="U41" i="75" s="1"/>
  <c r="S62" i="80"/>
  <c r="T62" i="80" s="1"/>
  <c r="U62" i="80" s="1"/>
  <c r="S25" i="81"/>
  <c r="T25" i="81" s="1"/>
  <c r="U25" i="81" s="1"/>
  <c r="R47" i="80"/>
  <c r="J43" i="79"/>
  <c r="O79" i="75"/>
  <c r="O50" i="80"/>
  <c r="K31" i="81"/>
  <c r="L31" i="81"/>
  <c r="M70" i="80"/>
  <c r="R56" i="75"/>
  <c r="K65" i="80"/>
  <c r="J78" i="75"/>
  <c r="O51" i="30"/>
  <c r="S50" i="80"/>
  <c r="T50" i="80" s="1"/>
  <c r="U50" i="80" s="1"/>
  <c r="P50" i="80"/>
  <c r="M31" i="81"/>
  <c r="L70" i="80"/>
  <c r="P56" i="75"/>
  <c r="L65" i="80"/>
  <c r="K78" i="75"/>
  <c r="P51" i="30"/>
  <c r="S35" i="75"/>
  <c r="T35" i="75" s="1"/>
  <c r="U35" i="75" s="1"/>
  <c r="M26" i="81"/>
  <c r="R63" i="81"/>
  <c r="K60" i="80"/>
  <c r="O61" i="30"/>
  <c r="P57" i="30"/>
  <c r="J43" i="81"/>
  <c r="R41" i="30"/>
  <c r="O62" i="75"/>
  <c r="O63" i="81"/>
  <c r="L60" i="80"/>
  <c r="Q61" i="30"/>
  <c r="R57" i="30"/>
  <c r="P41" i="30"/>
  <c r="R62" i="75"/>
  <c r="S37" i="75"/>
  <c r="T37" i="75" s="1"/>
  <c r="U37" i="75" s="1"/>
  <c r="K37" i="79"/>
  <c r="K38" i="79" s="1"/>
  <c r="K2" i="79" s="1"/>
  <c r="K4" i="79" s="1"/>
  <c r="K8" i="79" s="1"/>
  <c r="J37" i="79"/>
  <c r="J38" i="79" s="1"/>
  <c r="L37" i="79"/>
  <c r="L38" i="79" s="1"/>
  <c r="L2" i="79" s="1"/>
  <c r="L4" i="79" s="1"/>
  <c r="L8" i="79" s="1"/>
  <c r="D37" i="79"/>
  <c r="M37" i="79"/>
  <c r="M38" i="79" s="1"/>
  <c r="M2" i="79" s="1"/>
  <c r="M4" i="79" s="1"/>
  <c r="M8" i="79" s="1"/>
  <c r="P61" i="81"/>
  <c r="O62" i="80"/>
  <c r="M47" i="30"/>
  <c r="M113" i="30" s="1"/>
  <c r="M3" i="30" s="1"/>
  <c r="O64" i="30"/>
  <c r="P62" i="80"/>
  <c r="J47" i="30"/>
  <c r="J113" i="30" s="1"/>
  <c r="R64" i="30"/>
  <c r="K57" i="75"/>
  <c r="S69" i="75"/>
  <c r="T69" i="75" s="1"/>
  <c r="U69" i="75" s="1"/>
  <c r="S23" i="75"/>
  <c r="T23" i="75" s="1"/>
  <c r="U23" i="75" s="1"/>
  <c r="S26" i="80"/>
  <c r="T26" i="80" s="1"/>
  <c r="U26" i="80" s="1"/>
  <c r="S41" i="30"/>
  <c r="T41" i="30" s="1"/>
  <c r="U41" i="30" s="1"/>
  <c r="L43" i="81"/>
  <c r="J29" i="75"/>
  <c r="D29" i="75"/>
  <c r="L29" i="75"/>
  <c r="K29" i="75"/>
  <c r="M29" i="75"/>
  <c r="S43" i="80"/>
  <c r="T43" i="80" s="1"/>
  <c r="U43" i="80" s="1"/>
  <c r="S22" i="30"/>
  <c r="T22" i="30" s="1"/>
  <c r="U22" i="30" s="1"/>
  <c r="S50" i="30"/>
  <c r="T50" i="30" s="1"/>
  <c r="U50" i="30" s="1"/>
  <c r="S66" i="30"/>
  <c r="T66" i="30" s="1"/>
  <c r="U66" i="30" s="1"/>
  <c r="S60" i="30"/>
  <c r="T60" i="30" s="1"/>
  <c r="U60" i="30" s="1"/>
  <c r="S32" i="81"/>
  <c r="T32" i="81" s="1"/>
  <c r="U32" i="81" s="1"/>
  <c r="Q47" i="75"/>
  <c r="P47" i="75"/>
  <c r="O47" i="75"/>
  <c r="R47" i="75"/>
  <c r="K69" i="80"/>
  <c r="J69" i="80"/>
  <c r="L69" i="80"/>
  <c r="M69" i="80"/>
  <c r="P69" i="80"/>
  <c r="R69" i="80"/>
  <c r="O69" i="80"/>
  <c r="Q69" i="80"/>
  <c r="S58" i="30"/>
  <c r="T58" i="30" s="1"/>
  <c r="U58" i="30" s="1"/>
  <c r="S41" i="80"/>
  <c r="T41" i="80" s="1"/>
  <c r="U41" i="80" s="1"/>
  <c r="M47" i="75"/>
  <c r="J47" i="75"/>
  <c r="K47" i="75"/>
  <c r="L47" i="75"/>
  <c r="K72" i="81"/>
  <c r="L72" i="81"/>
  <c r="M72" i="81"/>
  <c r="J72" i="81"/>
  <c r="S35" i="80"/>
  <c r="T35" i="80" s="1"/>
  <c r="U35" i="80" s="1"/>
  <c r="S65" i="30"/>
  <c r="T65" i="30" s="1"/>
  <c r="U65" i="30" s="1"/>
  <c r="S41" i="79"/>
  <c r="T41" i="79" s="1"/>
  <c r="U41" i="79" s="1"/>
  <c r="S42" i="30"/>
  <c r="T42" i="30" s="1"/>
  <c r="U42" i="30" s="1"/>
  <c r="S72" i="75"/>
  <c r="T72" i="75" s="1"/>
  <c r="U72" i="75" s="1"/>
  <c r="S78" i="80"/>
  <c r="T78" i="80" s="1"/>
  <c r="U78" i="80" s="1"/>
  <c r="S28" i="75"/>
  <c r="T28" i="75" s="1"/>
  <c r="U28" i="75" s="1"/>
  <c r="S68" i="30"/>
  <c r="T68" i="30" s="1"/>
  <c r="U68" i="30" s="1"/>
  <c r="S82" i="75"/>
  <c r="T82" i="75" s="1"/>
  <c r="U82" i="75" s="1"/>
  <c r="S77" i="75"/>
  <c r="T77" i="75" s="1"/>
  <c r="U77" i="75" s="1"/>
  <c r="S80" i="30"/>
  <c r="T80" i="30" s="1"/>
  <c r="U80" i="30" s="1"/>
  <c r="S41" i="81"/>
  <c r="T41" i="81" s="1"/>
  <c r="U41" i="81" s="1"/>
  <c r="S70" i="75"/>
  <c r="T70" i="75" s="1"/>
  <c r="U70" i="75" s="1"/>
  <c r="S28" i="80"/>
  <c r="T28" i="80" s="1"/>
  <c r="U28" i="80" s="1"/>
  <c r="S66" i="81"/>
  <c r="T66" i="81" s="1"/>
  <c r="U66" i="81" s="1"/>
  <c r="S70" i="81"/>
  <c r="T70" i="81" s="1"/>
  <c r="U70" i="81" s="1"/>
  <c r="S23" i="80"/>
  <c r="T23" i="80" s="1"/>
  <c r="U23" i="80" s="1"/>
  <c r="S28" i="30"/>
  <c r="T28" i="30" s="1"/>
  <c r="U28" i="30" s="1"/>
  <c r="S29" i="79"/>
  <c r="T29" i="79" s="1"/>
  <c r="U29" i="79" s="1"/>
  <c r="S70" i="30"/>
  <c r="T70" i="30" s="1"/>
  <c r="U70" i="30" s="1"/>
  <c r="S58" i="81"/>
  <c r="T58" i="81" s="1"/>
  <c r="U58" i="81" s="1"/>
  <c r="S22" i="75"/>
  <c r="T22" i="75" s="1"/>
  <c r="U22" i="75" s="1"/>
  <c r="S34" i="80"/>
  <c r="T34" i="80" s="1"/>
  <c r="U34" i="80" s="1"/>
  <c r="S79" i="81"/>
  <c r="T79" i="81" s="1"/>
  <c r="U79" i="81" s="1"/>
  <c r="S73" i="75"/>
  <c r="T73" i="75" s="1"/>
  <c r="U73" i="75" s="1"/>
  <c r="S31" i="30"/>
  <c r="T31" i="30" s="1"/>
  <c r="U31" i="30" s="1"/>
  <c r="S44" i="30"/>
  <c r="T44" i="30" s="1"/>
  <c r="U44" i="30" s="1"/>
  <c r="S81" i="81"/>
  <c r="T81" i="81" s="1"/>
  <c r="U81" i="81" s="1"/>
  <c r="S48" i="81"/>
  <c r="T48" i="81" s="1"/>
  <c r="U48" i="81" s="1"/>
  <c r="S22" i="79"/>
  <c r="T22" i="79" s="1"/>
  <c r="U22" i="79" s="1"/>
  <c r="R72" i="81"/>
  <c r="P72" i="81"/>
  <c r="O72" i="81"/>
  <c r="Q72" i="81"/>
  <c r="P55" i="75"/>
  <c r="O55" i="75"/>
  <c r="R55" i="75"/>
  <c r="Q55" i="75"/>
  <c r="P54" i="80"/>
  <c r="R54" i="80"/>
  <c r="O54" i="80"/>
  <c r="Q54" i="80"/>
  <c r="O51" i="81"/>
  <c r="Q51" i="81"/>
  <c r="P51" i="81"/>
  <c r="R51" i="81"/>
  <c r="J3" i="79"/>
  <c r="N3" i="79" s="1"/>
  <c r="M114" i="79"/>
  <c r="J77" i="80"/>
  <c r="L77" i="80"/>
  <c r="M77" i="80"/>
  <c r="K77" i="80"/>
  <c r="R71" i="80"/>
  <c r="Q71" i="80"/>
  <c r="P71" i="80"/>
  <c r="O71" i="80"/>
  <c r="Q49" i="75"/>
  <c r="P49" i="75"/>
  <c r="O49" i="75"/>
  <c r="R49" i="75"/>
  <c r="R71" i="81"/>
  <c r="P71" i="81"/>
  <c r="O71" i="81"/>
  <c r="Q71" i="81"/>
  <c r="S36" i="81"/>
  <c r="T36" i="81" s="1"/>
  <c r="U36" i="81" s="1"/>
  <c r="K44" i="81"/>
  <c r="L44" i="81"/>
  <c r="M44" i="81"/>
  <c r="J44" i="81"/>
  <c r="P113" i="79"/>
  <c r="K5" i="79" s="1"/>
  <c r="K7" i="79" s="1"/>
  <c r="K9" i="79" s="1"/>
  <c r="Q113" i="79"/>
  <c r="L5" i="79" s="1"/>
  <c r="L7" i="79" s="1"/>
  <c r="L9" i="79" s="1"/>
  <c r="O47" i="81"/>
  <c r="R47" i="81"/>
  <c r="Q47" i="81"/>
  <c r="P47" i="81"/>
  <c r="K63" i="75"/>
  <c r="L63" i="75"/>
  <c r="J63" i="75"/>
  <c r="M63" i="75"/>
  <c r="J81" i="80"/>
  <c r="L81" i="80"/>
  <c r="K81" i="80"/>
  <c r="M81" i="80"/>
  <c r="S34" i="75"/>
  <c r="T34" i="75" s="1"/>
  <c r="U34" i="75" s="1"/>
  <c r="S78" i="81"/>
  <c r="T78" i="81" s="1"/>
  <c r="U78" i="81" s="1"/>
  <c r="S79" i="75"/>
  <c r="T79" i="75" s="1"/>
  <c r="U79" i="75" s="1"/>
  <c r="S53" i="30"/>
  <c r="T53" i="30" s="1"/>
  <c r="U53" i="30" s="1"/>
  <c r="S73" i="81"/>
  <c r="T73" i="81" s="1"/>
  <c r="U73" i="81" s="1"/>
  <c r="S58" i="75"/>
  <c r="T58" i="75" s="1"/>
  <c r="U58" i="75" s="1"/>
  <c r="K113" i="30"/>
  <c r="K3" i="30" s="1"/>
  <c r="S54" i="30"/>
  <c r="T54" i="30" s="1"/>
  <c r="U54" i="30" s="1"/>
  <c r="S59" i="80"/>
  <c r="T59" i="80" s="1"/>
  <c r="U59" i="80" s="1"/>
  <c r="S21" i="81"/>
  <c r="S42" i="79"/>
  <c r="T42" i="79" s="1"/>
  <c r="U42" i="79" s="1"/>
  <c r="O67" i="81"/>
  <c r="R67" i="81"/>
  <c r="P67" i="81"/>
  <c r="Q67" i="81"/>
  <c r="S23" i="79"/>
  <c r="S33" i="79"/>
  <c r="T33" i="79" s="1"/>
  <c r="U33" i="79" s="1"/>
  <c r="S74" i="81"/>
  <c r="T74" i="81" s="1"/>
  <c r="U74" i="81" s="1"/>
  <c r="S81" i="75"/>
  <c r="T81" i="75" s="1"/>
  <c r="U81" i="75" s="1"/>
  <c r="S63" i="30"/>
  <c r="T63" i="30" s="1"/>
  <c r="U63" i="30" s="1"/>
  <c r="K71" i="80"/>
  <c r="M71" i="80"/>
  <c r="J71" i="80"/>
  <c r="L71" i="80"/>
  <c r="L71" i="81"/>
  <c r="J71" i="81"/>
  <c r="K71" i="81"/>
  <c r="M71" i="81"/>
  <c r="S65" i="81"/>
  <c r="T65" i="81" s="1"/>
  <c r="U65" i="81" s="1"/>
  <c r="J38" i="30"/>
  <c r="S21" i="30"/>
  <c r="S72" i="80"/>
  <c r="T72" i="80" s="1"/>
  <c r="U72" i="80" s="1"/>
  <c r="S48" i="80"/>
  <c r="T48" i="80" s="1"/>
  <c r="U48" i="80" s="1"/>
  <c r="S55" i="80"/>
  <c r="T55" i="80" s="1"/>
  <c r="U55" i="80" s="1"/>
  <c r="S63" i="81"/>
  <c r="T63" i="81" s="1"/>
  <c r="U63" i="81" s="1"/>
  <c r="J44" i="80"/>
  <c r="K44" i="80"/>
  <c r="M44" i="80"/>
  <c r="L44" i="80"/>
  <c r="S68" i="81"/>
  <c r="T68" i="81" s="1"/>
  <c r="U68" i="81" s="1"/>
  <c r="O113" i="79"/>
  <c r="S29" i="81"/>
  <c r="T29" i="81" s="1"/>
  <c r="U29" i="81" s="1"/>
  <c r="S60" i="81"/>
  <c r="T60" i="81" s="1"/>
  <c r="U60" i="81" s="1"/>
  <c r="S58" i="80"/>
  <c r="T58" i="80" s="1"/>
  <c r="U58" i="80" s="1"/>
  <c r="S68" i="75"/>
  <c r="T68" i="75" s="1"/>
  <c r="U68" i="75" s="1"/>
  <c r="J80" i="80"/>
  <c r="K80" i="80"/>
  <c r="M80" i="80"/>
  <c r="L80" i="80"/>
  <c r="P73" i="80"/>
  <c r="R73" i="80"/>
  <c r="O73" i="80"/>
  <c r="Q73" i="80"/>
  <c r="O63" i="75"/>
  <c r="P63" i="75"/>
  <c r="R63" i="75"/>
  <c r="Q63" i="75"/>
  <c r="P83" i="81"/>
  <c r="Q83" i="81"/>
  <c r="O83" i="81"/>
  <c r="R83" i="81"/>
  <c r="S68" i="80"/>
  <c r="T68" i="80" s="1"/>
  <c r="U68" i="80" s="1"/>
  <c r="S24" i="81"/>
  <c r="T24" i="81" s="1"/>
  <c r="U24" i="81" s="1"/>
  <c r="S23" i="81"/>
  <c r="T23" i="81" s="1"/>
  <c r="U23" i="81" s="1"/>
  <c r="R53" i="81"/>
  <c r="O53" i="81"/>
  <c r="Q53" i="81"/>
  <c r="P53" i="81"/>
  <c r="S44" i="75"/>
  <c r="T44" i="75" s="1"/>
  <c r="U44" i="75" s="1"/>
  <c r="S74" i="75"/>
  <c r="T74" i="75" s="1"/>
  <c r="U74" i="75" s="1"/>
  <c r="D29" i="80"/>
  <c r="M29" i="80"/>
  <c r="L29" i="80"/>
  <c r="K29" i="80"/>
  <c r="J29" i="80"/>
  <c r="S75" i="81"/>
  <c r="T75" i="81" s="1"/>
  <c r="U75" i="81" s="1"/>
  <c r="S52" i="81"/>
  <c r="T52" i="81" s="1"/>
  <c r="U52" i="81" s="1"/>
  <c r="S50" i="81"/>
  <c r="T50" i="81" s="1"/>
  <c r="U50" i="81" s="1"/>
  <c r="S64" i="80"/>
  <c r="T64" i="80" s="1"/>
  <c r="U64" i="80" s="1"/>
  <c r="S35" i="79"/>
  <c r="T35" i="79" s="1"/>
  <c r="U35" i="79" s="1"/>
  <c r="S72" i="30"/>
  <c r="T72" i="30" s="1"/>
  <c r="U72" i="30" s="1"/>
  <c r="J27" i="81"/>
  <c r="K27" i="81"/>
  <c r="M27" i="81"/>
  <c r="L27" i="81"/>
  <c r="D27" i="81"/>
  <c r="S66" i="80"/>
  <c r="T66" i="80" s="1"/>
  <c r="U66" i="80" s="1"/>
  <c r="S61" i="81"/>
  <c r="T61" i="81" s="1"/>
  <c r="U61" i="81" s="1"/>
  <c r="S82" i="81"/>
  <c r="T82" i="81" s="1"/>
  <c r="U82" i="81" s="1"/>
  <c r="J67" i="81"/>
  <c r="L67" i="81"/>
  <c r="K67" i="81"/>
  <c r="M67" i="81"/>
  <c r="S56" i="80"/>
  <c r="T56" i="80" s="1"/>
  <c r="U56" i="80" s="1"/>
  <c r="S54" i="75"/>
  <c r="T54" i="75" s="1"/>
  <c r="U54" i="75" s="1"/>
  <c r="S43" i="30"/>
  <c r="T43" i="30" s="1"/>
  <c r="U43" i="30" s="1"/>
  <c r="J53" i="80"/>
  <c r="L53" i="80"/>
  <c r="M53" i="80"/>
  <c r="K53" i="80"/>
  <c r="S82" i="80"/>
  <c r="T82" i="80" s="1"/>
  <c r="U82" i="80" s="1"/>
  <c r="S29" i="30"/>
  <c r="T29" i="30" s="1"/>
  <c r="U29" i="30" s="1"/>
  <c r="S64" i="30"/>
  <c r="T64" i="30" s="1"/>
  <c r="U64" i="30" s="1"/>
  <c r="S34" i="81"/>
  <c r="T34" i="81" s="1"/>
  <c r="U34" i="81" s="1"/>
  <c r="S51" i="75"/>
  <c r="T51" i="75" s="1"/>
  <c r="U51" i="75" s="1"/>
  <c r="S49" i="80"/>
  <c r="T49" i="80" s="1"/>
  <c r="U49" i="80" s="1"/>
  <c r="Q55" i="30"/>
  <c r="P55" i="30"/>
  <c r="R55" i="30"/>
  <c r="O55" i="30"/>
  <c r="S23" i="30"/>
  <c r="T23" i="30" s="1"/>
  <c r="U23" i="30" s="1"/>
  <c r="S57" i="30"/>
  <c r="T57" i="30" s="1"/>
  <c r="U57" i="30" s="1"/>
  <c r="S67" i="80"/>
  <c r="T67" i="80" s="1"/>
  <c r="U67" i="80" s="1"/>
  <c r="S48" i="30"/>
  <c r="T48" i="30" s="1"/>
  <c r="U48" i="30" s="1"/>
  <c r="J33" i="81"/>
  <c r="K33" i="81"/>
  <c r="D33" i="81"/>
  <c r="M33" i="81"/>
  <c r="L33" i="81"/>
  <c r="S62" i="30"/>
  <c r="T62" i="30" s="1"/>
  <c r="U62" i="30" s="1"/>
  <c r="S61" i="75"/>
  <c r="T61" i="75" s="1"/>
  <c r="U61" i="75" s="1"/>
  <c r="P80" i="81"/>
  <c r="O80" i="81"/>
  <c r="R80" i="81"/>
  <c r="Q80" i="81"/>
  <c r="S21" i="80"/>
  <c r="J77" i="81"/>
  <c r="L77" i="81"/>
  <c r="K77" i="81"/>
  <c r="M77" i="81"/>
  <c r="S75" i="80"/>
  <c r="T75" i="80" s="1"/>
  <c r="U75" i="80" s="1"/>
  <c r="A15" i="1"/>
  <c r="S74" i="80"/>
  <c r="T74" i="80" s="1"/>
  <c r="U74" i="80" s="1"/>
  <c r="S51" i="80"/>
  <c r="T51" i="80" s="1"/>
  <c r="U51" i="80" s="1"/>
  <c r="S31" i="80"/>
  <c r="T31" i="80" s="1"/>
  <c r="U31" i="80" s="1"/>
  <c r="S37" i="81"/>
  <c r="T37" i="81" s="1"/>
  <c r="U37" i="81" s="1"/>
  <c r="S25" i="30"/>
  <c r="T25" i="30" s="1"/>
  <c r="U25" i="30" s="1"/>
  <c r="P66" i="30"/>
  <c r="R66" i="30"/>
  <c r="Q66" i="30"/>
  <c r="O66" i="30"/>
  <c r="R113" i="79"/>
  <c r="M5" i="79" s="1"/>
  <c r="M7" i="79" s="1"/>
  <c r="M9" i="79" s="1"/>
  <c r="S26" i="30"/>
  <c r="T26" i="30" s="1"/>
  <c r="U26" i="30" s="1"/>
  <c r="S33" i="75"/>
  <c r="T33" i="75" s="1"/>
  <c r="U33" i="75" s="1"/>
  <c r="S56" i="75"/>
  <c r="T56" i="75" s="1"/>
  <c r="U56" i="75" s="1"/>
  <c r="S48" i="75"/>
  <c r="T48" i="75" s="1"/>
  <c r="U48" i="75" s="1"/>
  <c r="S62" i="75"/>
  <c r="T62" i="75" s="1"/>
  <c r="U62" i="75" s="1"/>
  <c r="Q80" i="80"/>
  <c r="R80" i="80"/>
  <c r="P80" i="80"/>
  <c r="O80" i="80"/>
  <c r="S36" i="30"/>
  <c r="T36" i="30" s="1"/>
  <c r="U36" i="30" s="1"/>
  <c r="J73" i="80"/>
  <c r="L73" i="80"/>
  <c r="K73" i="80"/>
  <c r="M73" i="80"/>
  <c r="S59" i="30"/>
  <c r="T59" i="30" s="1"/>
  <c r="U59" i="30" s="1"/>
  <c r="S35" i="30"/>
  <c r="T35" i="30" s="1"/>
  <c r="U35" i="30" s="1"/>
  <c r="K83" i="81"/>
  <c r="M83" i="81"/>
  <c r="J83" i="81"/>
  <c r="L83" i="81"/>
  <c r="S69" i="81"/>
  <c r="T69" i="81" s="1"/>
  <c r="U69" i="81" s="1"/>
  <c r="S47" i="80"/>
  <c r="T47" i="80" s="1"/>
  <c r="U47" i="80" s="1"/>
  <c r="S51" i="30"/>
  <c r="T51" i="30" s="1"/>
  <c r="U51" i="30" s="1"/>
  <c r="S55" i="30"/>
  <c r="T55" i="30" s="1"/>
  <c r="U55" i="30" s="1"/>
  <c r="S33" i="30"/>
  <c r="T33" i="30" s="1"/>
  <c r="U33" i="30" s="1"/>
  <c r="S25" i="80"/>
  <c r="T25" i="80" s="1"/>
  <c r="U25" i="80" s="1"/>
  <c r="S34" i="30"/>
  <c r="T34" i="30" s="1"/>
  <c r="U34" i="30" s="1"/>
  <c r="S42" i="75"/>
  <c r="T42" i="75" s="1"/>
  <c r="U42" i="75" s="1"/>
  <c r="S36" i="80"/>
  <c r="T36" i="80" s="1"/>
  <c r="U36" i="80" s="1"/>
  <c r="S60" i="75"/>
  <c r="T60" i="75" s="1"/>
  <c r="U60" i="75" s="1"/>
  <c r="S76" i="80"/>
  <c r="T76" i="80" s="1"/>
  <c r="U76" i="80" s="1"/>
  <c r="P81" i="80"/>
  <c r="R81" i="80"/>
  <c r="O81" i="80"/>
  <c r="Q81" i="80"/>
  <c r="S49" i="81"/>
  <c r="T49" i="81" s="1"/>
  <c r="U49" i="81" s="1"/>
  <c r="K55" i="75"/>
  <c r="L55" i="75"/>
  <c r="J55" i="75"/>
  <c r="M55" i="75"/>
  <c r="S71" i="75"/>
  <c r="T71" i="75" s="1"/>
  <c r="U71" i="75" s="1"/>
  <c r="K54" i="80"/>
  <c r="L54" i="80"/>
  <c r="J54" i="80"/>
  <c r="M54" i="80"/>
  <c r="M51" i="81"/>
  <c r="L51" i="81"/>
  <c r="J51" i="81"/>
  <c r="K51" i="81"/>
  <c r="S32" i="80"/>
  <c r="T32" i="80" s="1"/>
  <c r="U32" i="80" s="1"/>
  <c r="S76" i="75"/>
  <c r="T76" i="75" s="1"/>
  <c r="U76" i="75" s="1"/>
  <c r="J53" i="81"/>
  <c r="L53" i="81"/>
  <c r="M53" i="81"/>
  <c r="K53" i="81"/>
  <c r="K22" i="81"/>
  <c r="M22" i="81"/>
  <c r="L22" i="81"/>
  <c r="D22" i="81"/>
  <c r="J22" i="81"/>
  <c r="Q53" i="80"/>
  <c r="P53" i="80"/>
  <c r="R53" i="80"/>
  <c r="O53" i="80"/>
  <c r="S30" i="81"/>
  <c r="T30" i="81" s="1"/>
  <c r="U30" i="81" s="1"/>
  <c r="S62" i="81"/>
  <c r="T62" i="81" s="1"/>
  <c r="U62" i="81" s="1"/>
  <c r="S52" i="75"/>
  <c r="T52" i="75" s="1"/>
  <c r="U52" i="75" s="1"/>
  <c r="S61" i="30"/>
  <c r="T61" i="30" s="1"/>
  <c r="U61" i="30" s="1"/>
  <c r="S80" i="75"/>
  <c r="T80" i="75" s="1"/>
  <c r="U80" i="75" s="1"/>
  <c r="S25" i="75"/>
  <c r="T25" i="75" s="1"/>
  <c r="U25" i="75" s="1"/>
  <c r="S64" i="75"/>
  <c r="T64" i="75" s="1"/>
  <c r="U64" i="75" s="1"/>
  <c r="S83" i="80"/>
  <c r="T83" i="80" s="1"/>
  <c r="U83" i="80" s="1"/>
  <c r="S67" i="75"/>
  <c r="T67" i="75" s="1"/>
  <c r="U67" i="75" s="1"/>
  <c r="S52" i="80"/>
  <c r="T52" i="80" s="1"/>
  <c r="U52" i="80" s="1"/>
  <c r="P77" i="80"/>
  <c r="R77" i="80"/>
  <c r="O77" i="80"/>
  <c r="Q77" i="80"/>
  <c r="S30" i="79"/>
  <c r="T30" i="79" s="1"/>
  <c r="U30" i="79" s="1"/>
  <c r="L80" i="81"/>
  <c r="M80" i="81"/>
  <c r="J80" i="81"/>
  <c r="K80" i="81"/>
  <c r="S67" i="30"/>
  <c r="T67" i="30" s="1"/>
  <c r="U67" i="30" s="1"/>
  <c r="S24" i="75"/>
  <c r="T24" i="75" s="1"/>
  <c r="U24" i="75" s="1"/>
  <c r="K49" i="75"/>
  <c r="L49" i="75"/>
  <c r="M49" i="75"/>
  <c r="J49" i="75"/>
  <c r="D24" i="80"/>
  <c r="J24" i="80"/>
  <c r="L24" i="80"/>
  <c r="M24" i="80"/>
  <c r="K24" i="80"/>
  <c r="S52" i="30"/>
  <c r="T52" i="30" s="1"/>
  <c r="U52" i="30" s="1"/>
  <c r="P77" i="81"/>
  <c r="O77" i="81"/>
  <c r="R77" i="81"/>
  <c r="Q77" i="81"/>
  <c r="M38" i="30"/>
  <c r="M2" i="30" s="1"/>
  <c r="P50" i="30"/>
  <c r="R50" i="30"/>
  <c r="Q50" i="30"/>
  <c r="O50" i="30"/>
  <c r="P44" i="81"/>
  <c r="D44" i="81"/>
  <c r="O44" i="81"/>
  <c r="R44" i="81"/>
  <c r="Q44" i="81"/>
  <c r="S79" i="80"/>
  <c r="T79" i="80" s="1"/>
  <c r="U79" i="80" s="1"/>
  <c r="S75" i="75"/>
  <c r="T75" i="75" s="1"/>
  <c r="U75" i="75" s="1"/>
  <c r="J56" i="81"/>
  <c r="K56" i="81"/>
  <c r="L56" i="81"/>
  <c r="M56" i="81"/>
  <c r="S30" i="75"/>
  <c r="T30" i="75" s="1"/>
  <c r="U30" i="75" s="1"/>
  <c r="S22" i="80"/>
  <c r="T22" i="80" s="1"/>
  <c r="U22" i="80" s="1"/>
  <c r="S55" i="81"/>
  <c r="T55" i="81" s="1"/>
  <c r="U55" i="81" s="1"/>
  <c r="S61" i="80"/>
  <c r="T61" i="80" s="1"/>
  <c r="U61" i="80" s="1"/>
  <c r="S57" i="81"/>
  <c r="T57" i="81" s="1"/>
  <c r="U57" i="81" s="1"/>
  <c r="J47" i="81"/>
  <c r="L47" i="81"/>
  <c r="K47" i="81"/>
  <c r="M47" i="81"/>
  <c r="J27" i="80"/>
  <c r="K27" i="80"/>
  <c r="M27" i="80"/>
  <c r="L27" i="80"/>
  <c r="D27" i="80"/>
  <c r="S43" i="75"/>
  <c r="T43" i="75" s="1"/>
  <c r="U43" i="75" s="1"/>
  <c r="S54" i="81"/>
  <c r="T54" i="81" s="1"/>
  <c r="U54" i="81" s="1"/>
  <c r="S37" i="30"/>
  <c r="T37" i="30" s="1"/>
  <c r="U37" i="30" s="1"/>
  <c r="S83" i="75"/>
  <c r="T83" i="75" s="1"/>
  <c r="U83" i="75" s="1"/>
  <c r="R63" i="80"/>
  <c r="Q63" i="80"/>
  <c r="O63" i="80"/>
  <c r="P63" i="80"/>
  <c r="S30" i="80"/>
  <c r="T30" i="80" s="1"/>
  <c r="U30" i="80" s="1"/>
  <c r="D33" i="80"/>
  <c r="K33" i="80"/>
  <c r="M33" i="80"/>
  <c r="J33" i="80"/>
  <c r="L33" i="80"/>
  <c r="S63" i="80"/>
  <c r="T63" i="80" s="1"/>
  <c r="U63" i="80" s="1"/>
  <c r="I19" i="1"/>
  <c r="J18" i="1"/>
  <c r="AA36" i="1"/>
  <c r="K18" i="1"/>
  <c r="K19" i="1"/>
  <c r="J19" i="1"/>
  <c r="AA35" i="1"/>
  <c r="AA48" i="1"/>
  <c r="I18" i="1"/>
  <c r="S57" i="80" l="1"/>
  <c r="T57" i="80" s="1"/>
  <c r="U57" i="80" s="1"/>
  <c r="S30" i="30"/>
  <c r="T30" i="30" s="1"/>
  <c r="U30" i="30" s="1"/>
  <c r="J38" i="75"/>
  <c r="J2" i="75" s="1"/>
  <c r="S32" i="75"/>
  <c r="T32" i="75" s="1"/>
  <c r="U32" i="75" s="1"/>
  <c r="S60" i="80"/>
  <c r="T60" i="80" s="1"/>
  <c r="U60" i="80" s="1"/>
  <c r="S76" i="81"/>
  <c r="T76" i="81" s="1"/>
  <c r="U76" i="81" s="1"/>
  <c r="M38" i="75"/>
  <c r="M2" i="75" s="1"/>
  <c r="S78" i="75"/>
  <c r="T78" i="75" s="1"/>
  <c r="U78" i="75" s="1"/>
  <c r="S43" i="79"/>
  <c r="T43" i="79" s="1"/>
  <c r="U43" i="79" s="1"/>
  <c r="S35" i="81"/>
  <c r="T35" i="81" s="1"/>
  <c r="U35" i="81" s="1"/>
  <c r="S70" i="80"/>
  <c r="T70" i="80" s="1"/>
  <c r="U70" i="80" s="1"/>
  <c r="S57" i="75"/>
  <c r="T57" i="75" s="1"/>
  <c r="U57" i="75" s="1"/>
  <c r="M113" i="75"/>
  <c r="M3" i="75" s="1"/>
  <c r="K38" i="75"/>
  <c r="K2" i="75" s="1"/>
  <c r="S43" i="81"/>
  <c r="T43" i="81" s="1"/>
  <c r="U43" i="81" s="1"/>
  <c r="S26" i="81"/>
  <c r="T26" i="81" s="1"/>
  <c r="U26" i="81" s="1"/>
  <c r="S65" i="80"/>
  <c r="T65" i="80" s="1"/>
  <c r="U65" i="80" s="1"/>
  <c r="S31" i="81"/>
  <c r="T31" i="81" s="1"/>
  <c r="U31" i="81" s="1"/>
  <c r="S47" i="30"/>
  <c r="T47" i="30" s="1"/>
  <c r="U47" i="30" s="1"/>
  <c r="U113" i="30" s="1"/>
  <c r="L38" i="75"/>
  <c r="L2" i="75" s="1"/>
  <c r="R113" i="81"/>
  <c r="M5" i="81" s="1"/>
  <c r="M7" i="81" s="1"/>
  <c r="M9" i="81" s="1"/>
  <c r="K113" i="81"/>
  <c r="K3" i="81" s="1"/>
  <c r="P113" i="30"/>
  <c r="K5" i="30" s="1"/>
  <c r="K7" i="30" s="1"/>
  <c r="L38" i="81"/>
  <c r="L2" i="81" s="1"/>
  <c r="M113" i="80"/>
  <c r="M3" i="80" s="1"/>
  <c r="Q113" i="30"/>
  <c r="L5" i="30" s="1"/>
  <c r="L7" i="30" s="1"/>
  <c r="L10" i="79"/>
  <c r="S37" i="79"/>
  <c r="T37" i="79" s="1"/>
  <c r="U37" i="79" s="1"/>
  <c r="S69" i="80"/>
  <c r="T69" i="80" s="1"/>
  <c r="U69" i="80" s="1"/>
  <c r="AF35" i="1"/>
  <c r="AF39" i="1" s="1"/>
  <c r="K38" i="81"/>
  <c r="K2" i="81" s="1"/>
  <c r="P113" i="75"/>
  <c r="K5" i="75" s="1"/>
  <c r="K7" i="75" s="1"/>
  <c r="K9" i="75" s="1"/>
  <c r="O113" i="81"/>
  <c r="J5" i="81" s="1"/>
  <c r="Q113" i="81"/>
  <c r="L5" i="81" s="1"/>
  <c r="L7" i="81" s="1"/>
  <c r="L9" i="81" s="1"/>
  <c r="S29" i="75"/>
  <c r="T29" i="75" s="1"/>
  <c r="U29" i="75" s="1"/>
  <c r="P113" i="81"/>
  <c r="K5" i="81" s="1"/>
  <c r="K7" i="81" s="1"/>
  <c r="K9" i="81" s="1"/>
  <c r="R113" i="30"/>
  <c r="M5" i="30" s="1"/>
  <c r="M7" i="30" s="1"/>
  <c r="S29" i="80"/>
  <c r="T29" i="80" s="1"/>
  <c r="U29" i="80" s="1"/>
  <c r="S71" i="80"/>
  <c r="T71" i="80" s="1"/>
  <c r="U71" i="80" s="1"/>
  <c r="S47" i="75"/>
  <c r="T47" i="75" s="1"/>
  <c r="U47" i="75" s="1"/>
  <c r="S33" i="80"/>
  <c r="T33" i="80" s="1"/>
  <c r="U33" i="80" s="1"/>
  <c r="O113" i="30"/>
  <c r="J5" i="30" s="1"/>
  <c r="O113" i="80"/>
  <c r="J5" i="80" s="1"/>
  <c r="M38" i="81"/>
  <c r="M2" i="81" s="1"/>
  <c r="Q113" i="75"/>
  <c r="L5" i="75" s="1"/>
  <c r="L7" i="75" s="1"/>
  <c r="L9" i="75" s="1"/>
  <c r="S72" i="81"/>
  <c r="T72" i="81" s="1"/>
  <c r="U72" i="81" s="1"/>
  <c r="J38" i="80"/>
  <c r="J2" i="80" s="1"/>
  <c r="L38" i="80"/>
  <c r="L2" i="80" s="1"/>
  <c r="L113" i="80"/>
  <c r="L3" i="80" s="1"/>
  <c r="M38" i="80"/>
  <c r="M2" i="80" s="1"/>
  <c r="R113" i="80"/>
  <c r="M5" i="80" s="1"/>
  <c r="M7" i="80" s="1"/>
  <c r="M9" i="80" s="1"/>
  <c r="J113" i="80"/>
  <c r="J3" i="80" s="1"/>
  <c r="S77" i="80"/>
  <c r="T77" i="80" s="1"/>
  <c r="U77" i="80" s="1"/>
  <c r="S56" i="81"/>
  <c r="T56" i="81" s="1"/>
  <c r="U56" i="81" s="1"/>
  <c r="K38" i="80"/>
  <c r="K2" i="80" s="1"/>
  <c r="P113" i="80"/>
  <c r="K5" i="80" s="1"/>
  <c r="K7" i="80" s="1"/>
  <c r="K9" i="80" s="1"/>
  <c r="K113" i="80"/>
  <c r="K3" i="80" s="1"/>
  <c r="R113" i="75"/>
  <c r="M5" i="75" s="1"/>
  <c r="M7" i="75" s="1"/>
  <c r="M9" i="75" s="1"/>
  <c r="Q113" i="80"/>
  <c r="L5" i="80" s="1"/>
  <c r="L7" i="80" s="1"/>
  <c r="L9" i="80" s="1"/>
  <c r="AF36" i="1"/>
  <c r="AF40" i="1" s="1"/>
  <c r="S33" i="81"/>
  <c r="T33" i="81" s="1"/>
  <c r="U33" i="81" s="1"/>
  <c r="R114" i="79"/>
  <c r="J5" i="79"/>
  <c r="T23" i="79"/>
  <c r="U23" i="79" s="1"/>
  <c r="T21" i="30"/>
  <c r="U21" i="30" s="1"/>
  <c r="U38" i="30" s="1"/>
  <c r="S38" i="30"/>
  <c r="T21" i="81"/>
  <c r="U21" i="81" s="1"/>
  <c r="L113" i="81"/>
  <c r="L3" i="81" s="1"/>
  <c r="S24" i="80"/>
  <c r="T24" i="80" s="1"/>
  <c r="U24" i="80" s="1"/>
  <c r="L113" i="75"/>
  <c r="L3" i="75" s="1"/>
  <c r="S22" i="81"/>
  <c r="T22" i="81" s="1"/>
  <c r="U22" i="81" s="1"/>
  <c r="S53" i="81"/>
  <c r="T53" i="81" s="1"/>
  <c r="U53" i="81" s="1"/>
  <c r="S51" i="81"/>
  <c r="T51" i="81" s="1"/>
  <c r="U51" i="81" s="1"/>
  <c r="S54" i="80"/>
  <c r="T54" i="80" s="1"/>
  <c r="U54" i="80" s="1"/>
  <c r="K10" i="79"/>
  <c r="S83" i="81"/>
  <c r="T83" i="81" s="1"/>
  <c r="U83" i="81" s="1"/>
  <c r="S73" i="80"/>
  <c r="T73" i="80" s="1"/>
  <c r="U73" i="80" s="1"/>
  <c r="T21" i="80"/>
  <c r="U21" i="80" s="1"/>
  <c r="S44" i="80"/>
  <c r="J2" i="30"/>
  <c r="M39" i="30"/>
  <c r="S71" i="81"/>
  <c r="T71" i="81" s="1"/>
  <c r="U71" i="81" s="1"/>
  <c r="S81" i="80"/>
  <c r="T81" i="80" s="1"/>
  <c r="U81" i="80" s="1"/>
  <c r="L4" i="30"/>
  <c r="O113" i="75"/>
  <c r="S27" i="80"/>
  <c r="T27" i="80" s="1"/>
  <c r="U27" i="80" s="1"/>
  <c r="S47" i="81"/>
  <c r="T47" i="81" s="1"/>
  <c r="U47" i="81" s="1"/>
  <c r="J113" i="81"/>
  <c r="S53" i="80"/>
  <c r="T53" i="80" s="1"/>
  <c r="U53" i="80" s="1"/>
  <c r="S67" i="81"/>
  <c r="T67" i="81" s="1"/>
  <c r="U67" i="81" s="1"/>
  <c r="S44" i="81"/>
  <c r="T44" i="81" s="1"/>
  <c r="U44" i="81" s="1"/>
  <c r="M4" i="30"/>
  <c r="K113" i="75"/>
  <c r="K3" i="75" s="1"/>
  <c r="S55" i="75"/>
  <c r="T55" i="75" s="1"/>
  <c r="U55" i="75" s="1"/>
  <c r="K4" i="30"/>
  <c r="M10" i="79"/>
  <c r="M113" i="81"/>
  <c r="M3" i="81" s="1"/>
  <c r="S49" i="75"/>
  <c r="T49" i="75" s="1"/>
  <c r="U49" i="75" s="1"/>
  <c r="J113" i="75"/>
  <c r="S80" i="81"/>
  <c r="T80" i="81" s="1"/>
  <c r="U80" i="81" s="1"/>
  <c r="J3" i="30"/>
  <c r="M114" i="30"/>
  <c r="S77" i="81"/>
  <c r="T77" i="81" s="1"/>
  <c r="U77" i="81" s="1"/>
  <c r="S27" i="81"/>
  <c r="T27" i="81" s="1"/>
  <c r="U27" i="81" s="1"/>
  <c r="S80" i="80"/>
  <c r="T80" i="80" s="1"/>
  <c r="U80" i="80" s="1"/>
  <c r="J2" i="79"/>
  <c r="M39" i="79"/>
  <c r="J38" i="81"/>
  <c r="U113" i="79"/>
  <c r="S63" i="75"/>
  <c r="T63" i="75" s="1"/>
  <c r="U63" i="75" s="1"/>
  <c r="H18" i="1"/>
  <c r="J21" i="1"/>
  <c r="I20" i="1"/>
  <c r="AA39" i="1"/>
  <c r="H19" i="1"/>
  <c r="K21" i="1"/>
  <c r="I21" i="1"/>
  <c r="AA49" i="1"/>
  <c r="J20" i="1"/>
  <c r="K20" i="1"/>
  <c r="I23" i="1"/>
  <c r="AA40" i="1"/>
  <c r="J23" i="1"/>
  <c r="K23" i="1"/>
  <c r="H21" i="1"/>
  <c r="U38" i="75" l="1"/>
  <c r="S113" i="30"/>
  <c r="S12" i="30" s="1"/>
  <c r="S113" i="79"/>
  <c r="M4" i="75"/>
  <c r="M8" i="75" s="1"/>
  <c r="M39" i="75"/>
  <c r="K4" i="75"/>
  <c r="K8" i="75" s="1"/>
  <c r="K4" i="81"/>
  <c r="K8" i="81" s="1"/>
  <c r="K10" i="81" s="1"/>
  <c r="M10" i="75"/>
  <c r="L4" i="75"/>
  <c r="L8" i="75" s="1"/>
  <c r="U38" i="79"/>
  <c r="M4" i="80"/>
  <c r="M8" i="80" s="1"/>
  <c r="M10" i="80" s="1"/>
  <c r="L4" i="81"/>
  <c r="L8" i="81" s="1"/>
  <c r="L10" i="81" s="1"/>
  <c r="AA41" i="1"/>
  <c r="S38" i="79"/>
  <c r="M114" i="80"/>
  <c r="AK39" i="1"/>
  <c r="R114" i="30"/>
  <c r="S38" i="75"/>
  <c r="N3" i="80"/>
  <c r="AK35" i="1"/>
  <c r="S113" i="81"/>
  <c r="R114" i="81"/>
  <c r="M39" i="80"/>
  <c r="M4" i="81"/>
  <c r="M8" i="81" s="1"/>
  <c r="M10" i="81" s="1"/>
  <c r="R114" i="80"/>
  <c r="AK36" i="1"/>
  <c r="U113" i="75"/>
  <c r="U12" i="75" s="1"/>
  <c r="N12" i="75" s="1"/>
  <c r="U12" i="30"/>
  <c r="N12" i="30" s="1"/>
  <c r="L4" i="80"/>
  <c r="L8" i="80" s="1"/>
  <c r="U113" i="81"/>
  <c r="K4" i="80"/>
  <c r="K8" i="80" s="1"/>
  <c r="K24" i="1"/>
  <c r="AK40" i="1"/>
  <c r="AA42" i="1"/>
  <c r="I24" i="1"/>
  <c r="J24" i="1"/>
  <c r="J3" i="75"/>
  <c r="N3" i="75" s="1"/>
  <c r="M114" i="75"/>
  <c r="M8" i="30"/>
  <c r="N2" i="80"/>
  <c r="J4" i="80"/>
  <c r="J7" i="30"/>
  <c r="N5" i="30"/>
  <c r="J5" i="75"/>
  <c r="R114" i="75"/>
  <c r="J4" i="30"/>
  <c r="N2" i="30"/>
  <c r="N2" i="79"/>
  <c r="J4" i="79"/>
  <c r="K8" i="30"/>
  <c r="T44" i="80"/>
  <c r="U44" i="80" s="1"/>
  <c r="U113" i="80" s="1"/>
  <c r="S113" i="80"/>
  <c r="U12" i="79"/>
  <c r="N12" i="79" s="1"/>
  <c r="N5" i="81"/>
  <c r="J7" i="81"/>
  <c r="N2" i="75"/>
  <c r="N3" i="30"/>
  <c r="U38" i="80"/>
  <c r="U38" i="81"/>
  <c r="N5" i="79"/>
  <c r="J7" i="79"/>
  <c r="L9" i="30"/>
  <c r="M39" i="81"/>
  <c r="J2" i="81"/>
  <c r="K10" i="75"/>
  <c r="M114" i="81"/>
  <c r="J3" i="81"/>
  <c r="N3" i="81" s="1"/>
  <c r="L8" i="30"/>
  <c r="S38" i="80"/>
  <c r="L10" i="75"/>
  <c r="S38" i="81"/>
  <c r="S113" i="75"/>
  <c r="M9" i="30"/>
  <c r="K9" i="30"/>
  <c r="N5" i="80"/>
  <c r="J7" i="80"/>
  <c r="AC39" i="1"/>
  <c r="AC35" i="1"/>
  <c r="H20" i="1"/>
  <c r="Z48" i="1"/>
  <c r="L19" i="1"/>
  <c r="Y48" i="1"/>
  <c r="Z36" i="1"/>
  <c r="AB48" i="1"/>
  <c r="L21" i="1"/>
  <c r="Z40" i="1"/>
  <c r="AB36" i="1"/>
  <c r="Y35" i="1"/>
  <c r="AC40" i="1"/>
  <c r="Z35" i="1"/>
  <c r="AC49" i="1"/>
  <c r="Z49" i="1"/>
  <c r="H23" i="1"/>
  <c r="AB35" i="1"/>
  <c r="AC48" i="1"/>
  <c r="AC36" i="1"/>
  <c r="Z39" i="1"/>
  <c r="N24" i="1"/>
  <c r="Y36" i="1"/>
  <c r="L18" i="1"/>
  <c r="AB40" i="1"/>
  <c r="S12" i="79" l="1"/>
  <c r="AE36" i="1"/>
  <c r="AE40" i="1" s="1"/>
  <c r="AJ40" i="1" s="1"/>
  <c r="Z42" i="1"/>
  <c r="AE35" i="1"/>
  <c r="AE39" i="1" s="1"/>
  <c r="AJ39" i="1" s="1"/>
  <c r="J4" i="75"/>
  <c r="J8" i="75" s="1"/>
  <c r="AG36" i="1"/>
  <c r="AG40" i="1" s="1"/>
  <c r="AL40" i="1" s="1"/>
  <c r="AH35" i="1"/>
  <c r="AH39" i="1" s="1"/>
  <c r="AM39" i="1" s="1"/>
  <c r="S12" i="75"/>
  <c r="AA43" i="1"/>
  <c r="AB42" i="1"/>
  <c r="U12" i="81"/>
  <c r="N12" i="81" s="1"/>
  <c r="S12" i="81"/>
  <c r="AH36" i="1"/>
  <c r="AH40" i="1" s="1"/>
  <c r="AM40" i="1" s="1"/>
  <c r="S12" i="80"/>
  <c r="AG35" i="1"/>
  <c r="AG39" i="1" s="1"/>
  <c r="K10" i="80"/>
  <c r="U12" i="80"/>
  <c r="N12" i="80" s="1"/>
  <c r="L10" i="80"/>
  <c r="H24" i="1"/>
  <c r="Z41" i="1"/>
  <c r="Z43" i="1" s="1"/>
  <c r="AC42" i="1"/>
  <c r="AC41" i="1"/>
  <c r="AD35" i="1"/>
  <c r="AD39" i="1" s="1"/>
  <c r="AD36" i="1"/>
  <c r="AD40" i="1" s="1"/>
  <c r="J9" i="80"/>
  <c r="N9" i="80" s="1"/>
  <c r="N7" i="80"/>
  <c r="J8" i="30"/>
  <c r="N4" i="30"/>
  <c r="N7" i="79"/>
  <c r="J9" i="79"/>
  <c r="N9" i="79" s="1"/>
  <c r="J8" i="79"/>
  <c r="N4" i="79"/>
  <c r="N4" i="80"/>
  <c r="J8" i="80"/>
  <c r="J7" i="75"/>
  <c r="N5" i="75"/>
  <c r="L10" i="30"/>
  <c r="K10" i="30"/>
  <c r="J9" i="30"/>
  <c r="N9" i="30" s="1"/>
  <c r="N7" i="30"/>
  <c r="J4" i="81"/>
  <c r="N2" i="81"/>
  <c r="J9" i="81"/>
  <c r="N9" i="81" s="1"/>
  <c r="N7" i="81"/>
  <c r="M10" i="30"/>
  <c r="AB39" i="1"/>
  <c r="Y49" i="1"/>
  <c r="AB49" i="1"/>
  <c r="Y40" i="1"/>
  <c r="Y34" i="1"/>
  <c r="L23" i="1"/>
  <c r="L20" i="1"/>
  <c r="Z34" i="1"/>
  <c r="Y39" i="1"/>
  <c r="AB34" i="1"/>
  <c r="AA34" i="1"/>
  <c r="AJ35" i="1" l="1"/>
  <c r="AJ36" i="1"/>
  <c r="N4" i="75"/>
  <c r="AM35" i="1"/>
  <c r="AL36" i="1"/>
  <c r="AC43" i="1"/>
  <c r="AM36" i="1"/>
  <c r="AL35" i="1"/>
  <c r="AB41" i="1"/>
  <c r="AB43" i="1" s="1"/>
  <c r="AL39" i="1"/>
  <c r="AI36" i="1"/>
  <c r="AN36" i="1" s="1"/>
  <c r="K29" i="1" s="1"/>
  <c r="J29" i="1" s="1"/>
  <c r="AI35" i="1"/>
  <c r="AN35" i="1" s="1"/>
  <c r="K28" i="1" s="1"/>
  <c r="J28" i="1" s="1"/>
  <c r="AF34" i="1"/>
  <c r="AF38" i="1" s="1"/>
  <c r="AA46" i="1"/>
  <c r="AF48" i="1" s="1"/>
  <c r="AG34" i="1"/>
  <c r="AG38" i="1" s="1"/>
  <c r="AB46" i="1"/>
  <c r="AG48" i="1" s="1"/>
  <c r="L24" i="1"/>
  <c r="Y42" i="1"/>
  <c r="AI40" i="1"/>
  <c r="AN40" i="1" s="1"/>
  <c r="K33" i="1" s="1"/>
  <c r="J33" i="1" s="1"/>
  <c r="AI39" i="1"/>
  <c r="AN39" i="1" s="1"/>
  <c r="K32" i="1" s="1"/>
  <c r="J32" i="1" s="1"/>
  <c r="Y41" i="1"/>
  <c r="AE34" i="1"/>
  <c r="AE38" i="1" s="1"/>
  <c r="Z46" i="1"/>
  <c r="AE48" i="1" s="1"/>
  <c r="AD34" i="1"/>
  <c r="AD38" i="1" s="1"/>
  <c r="Y46" i="1"/>
  <c r="AD48" i="1" s="1"/>
  <c r="AN48" i="1" s="1"/>
  <c r="J9" i="75"/>
  <c r="N9" i="75" s="1"/>
  <c r="N7" i="75"/>
  <c r="J10" i="79"/>
  <c r="N8" i="79"/>
  <c r="J10" i="80"/>
  <c r="N8" i="80"/>
  <c r="J8" i="81"/>
  <c r="N4" i="81"/>
  <c r="N8" i="75"/>
  <c r="J10" i="30"/>
  <c r="N8" i="30"/>
  <c r="AB33" i="1"/>
  <c r="AA33" i="1"/>
  <c r="AC34" i="1"/>
  <c r="Y33" i="1"/>
  <c r="AA38" i="1"/>
  <c r="Z33" i="1"/>
  <c r="AB38" i="1"/>
  <c r="Y38" i="1"/>
  <c r="J10" i="75" l="1"/>
  <c r="AL34" i="1"/>
  <c r="Y43" i="1"/>
  <c r="AN43" i="1" s="1"/>
  <c r="AN45" i="1" s="1"/>
  <c r="B40" i="1" s="1"/>
  <c r="AJ34" i="1"/>
  <c r="AK34" i="1"/>
  <c r="AG33" i="1"/>
  <c r="AL33" i="1" s="1"/>
  <c r="AD33" i="1"/>
  <c r="AI33" i="1" s="1"/>
  <c r="AF33" i="1"/>
  <c r="AK33" i="1" s="1"/>
  <c r="AE33" i="1"/>
  <c r="AJ33" i="1" s="1"/>
  <c r="AL38" i="1"/>
  <c r="AB47" i="1"/>
  <c r="AG49" i="1" s="1"/>
  <c r="AI38" i="1"/>
  <c r="AN38" i="1" s="1"/>
  <c r="K31" i="1" s="1"/>
  <c r="J31" i="1" s="1"/>
  <c r="Y47" i="1"/>
  <c r="AD49" i="1" s="1"/>
  <c r="AN49" i="1" s="1"/>
  <c r="AH34" i="1"/>
  <c r="AH38" i="1" s="1"/>
  <c r="AC46" i="1"/>
  <c r="AH48" i="1" s="1"/>
  <c r="AK38" i="1"/>
  <c r="AA47" i="1"/>
  <c r="AF49" i="1" s="1"/>
  <c r="N10" i="80"/>
  <c r="N10" i="30"/>
  <c r="J10" i="81"/>
  <c r="N8" i="81"/>
  <c r="N10" i="79"/>
  <c r="AI34" i="1"/>
  <c r="AN34" i="1" s="1"/>
  <c r="K27" i="1" s="1"/>
  <c r="J27" i="1" s="1"/>
  <c r="AC38" i="1"/>
  <c r="AB37" i="1"/>
  <c r="AA37" i="1"/>
  <c r="Y37" i="1"/>
  <c r="AC33" i="1"/>
  <c r="Z38" i="1"/>
  <c r="AN44" i="1" l="1"/>
  <c r="Z47" i="1"/>
  <c r="AE49" i="1" s="1"/>
  <c r="AJ38" i="1"/>
  <c r="N10" i="75"/>
  <c r="AM34" i="1"/>
  <c r="AD37" i="1"/>
  <c r="AI37" i="1" s="1"/>
  <c r="AG37" i="1"/>
  <c r="AL37" i="1" s="1"/>
  <c r="AL41" i="1" s="1"/>
  <c r="D10" i="80" s="1"/>
  <c r="D9" i="80" s="1"/>
  <c r="AF37" i="1"/>
  <c r="AK37" i="1" s="1"/>
  <c r="AK41" i="1" s="1"/>
  <c r="D10" i="79" s="1"/>
  <c r="D9" i="79" s="1"/>
  <c r="AH33" i="1"/>
  <c r="AM33" i="1" s="1"/>
  <c r="AM38" i="1"/>
  <c r="AC47" i="1"/>
  <c r="AH49" i="1" s="1"/>
  <c r="AN33" i="1"/>
  <c r="N10" i="81"/>
  <c r="Z37" i="1"/>
  <c r="AC37" i="1"/>
  <c r="AE37" i="1" l="1"/>
  <c r="AJ37" i="1" s="1"/>
  <c r="AJ41" i="1" s="1"/>
  <c r="D10" i="75" s="1"/>
  <c r="D9" i="75" s="1"/>
  <c r="AN37" i="1"/>
  <c r="K30" i="1" s="1"/>
  <c r="J30" i="1" s="1"/>
  <c r="AI41" i="1"/>
  <c r="D10" i="30" s="1"/>
  <c r="D9" i="30" s="1"/>
  <c r="AH37" i="1"/>
  <c r="AM37" i="1" s="1"/>
  <c r="AM41" i="1" s="1"/>
  <c r="D10" i="81" s="1"/>
  <c r="D9" i="81" s="1"/>
  <c r="AN41" i="1"/>
  <c r="D16" i="1" s="1"/>
  <c r="K26" i="1"/>
  <c r="J26" i="1" s="1"/>
</calcChain>
</file>

<file path=xl/sharedStrings.xml><?xml version="1.0" encoding="utf-8"?>
<sst xmlns="http://schemas.openxmlformats.org/spreadsheetml/2006/main" count="833" uniqueCount="328">
  <si>
    <t>Hatte das technische Berufspraktikum eine Dauer von &lt; 6 Wochen?</t>
  </si>
  <si>
    <t>Bauphysik</t>
  </si>
  <si>
    <t>SS</t>
  </si>
  <si>
    <t>Credits soll</t>
  </si>
  <si>
    <t>min 60 + Auflagen-CP</t>
  </si>
  <si>
    <t>Knissel</t>
  </si>
  <si>
    <t>Wenn ja, müssen im re² noch zusätzliche Module belegt werden. Die Modulprüfungen müssen erfolgreich abgeschlossen werden, die Noten gehen jedoch nicht in die re²-Gesamtnote ein.</t>
  </si>
  <si>
    <t>entfällt, wenn Besuch LV 1</t>
    <phoneticPr fontId="43" type="noConversion"/>
  </si>
  <si>
    <t>Thermodynamik der Gemische</t>
  </si>
  <si>
    <t xml:space="preserve">Numerische Berechnung von Strömungen </t>
  </si>
  <si>
    <t>Differentialgleichungen für Master-Ingenieurwissenschaften</t>
  </si>
  <si>
    <t>Strömungsmechanik II</t>
  </si>
  <si>
    <r>
      <t xml:space="preserve">Dozent </t>
    </r>
    <r>
      <rPr>
        <sz val="10"/>
        <rFont val="Arial"/>
        <family val="2"/>
      </rPr>
      <t>(bei Uni Kassel)</t>
    </r>
  </si>
  <si>
    <t>Braun</t>
  </si>
  <si>
    <t xml:space="preserve">Solarthermie </t>
  </si>
  <si>
    <t>Wachendorf, Krautkremer</t>
    <phoneticPr fontId="43" type="noConversion"/>
  </si>
  <si>
    <t>Käbisch</t>
    <phoneticPr fontId="43" type="noConversion"/>
  </si>
  <si>
    <t>Modul</t>
  </si>
  <si>
    <t>Summe Credits</t>
  </si>
  <si>
    <t>Grundlagen der Elektro- und Messtechnik</t>
  </si>
  <si>
    <t>Zeile lvliste</t>
    <phoneticPr fontId="43" type="noConversion"/>
  </si>
  <si>
    <t>Zeilenabstand</t>
    <phoneticPr fontId="43" type="noConversion"/>
  </si>
  <si>
    <t>SS</t>
    <phoneticPr fontId="43" type="noConversion"/>
  </si>
  <si>
    <t>WS</t>
    <phoneticPr fontId="43" type="noConversion"/>
  </si>
  <si>
    <t>tatsächliche Werte</t>
    <phoneticPr fontId="19" type="noConversion"/>
  </si>
  <si>
    <t>PO-Bedingungen erfüllt</t>
    <phoneticPr fontId="19" type="noConversion"/>
  </si>
  <si>
    <t>Für gewählte</t>
    <phoneticPr fontId="19" type="noConversion"/>
  </si>
  <si>
    <t>StudienberaterIn</t>
    <phoneticPr fontId="19" type="noConversion"/>
  </si>
  <si>
    <t>Credits mit Note</t>
  </si>
  <si>
    <t>LV ID</t>
    <phoneticPr fontId="43" type="noConversion"/>
  </si>
  <si>
    <t>Zusätzliche Credits</t>
  </si>
  <si>
    <t>Grundl.</t>
  </si>
  <si>
    <t>Techn.</t>
  </si>
  <si>
    <t>Höhere Strömungsmechanik</t>
  </si>
  <si>
    <t>Wünsch</t>
  </si>
  <si>
    <t>Luke</t>
  </si>
  <si>
    <t xml:space="preserve"> insgesamt mindestens 300 Credits nachgewiesen werden müssen, ergeben sich für diese Studierenden im Normalfall Auflagen im Umfang von 30 zusätzlich nachzuweisenden Credits.</t>
    <phoneticPr fontId="19" type="noConversion"/>
  </si>
  <si>
    <t>Studienbeginn</t>
    <phoneticPr fontId="19" type="noConversion"/>
  </si>
  <si>
    <t>Elektrische Anlagen und Hochspannungstechnik I</t>
  </si>
  <si>
    <t>Elektrische Anlagen und Hochspannungstechnik II</t>
  </si>
  <si>
    <t>Nutzung der Windenergie</t>
  </si>
  <si>
    <t xml:space="preserve"> </t>
    <phoneticPr fontId="43" type="noConversion"/>
  </si>
  <si>
    <t>Besuchte Hochschule</t>
    <phoneticPr fontId="19" type="noConversion"/>
  </si>
  <si>
    <t>Bedingung als Text</t>
    <phoneticPr fontId="19" type="noConversion"/>
  </si>
  <si>
    <t>Credits min</t>
    <phoneticPr fontId="19" type="noConversion"/>
  </si>
  <si>
    <t>E-Mail</t>
    <phoneticPr fontId="19" type="noConversion"/>
  </si>
  <si>
    <t>Credits max</t>
    <phoneticPr fontId="19" type="noConversion"/>
  </si>
  <si>
    <t>min 60, max 65 CP</t>
  </si>
  <si>
    <t>min 15 CP</t>
  </si>
  <si>
    <t>min 9, max 13 CP</t>
  </si>
  <si>
    <t>min 3, max 6 CP</t>
  </si>
  <si>
    <t>3 Sem.: min 15 CP, 4 Sem.: min 22 CP</t>
  </si>
  <si>
    <t>min 5, max 10% d. Gesamt-CP</t>
  </si>
  <si>
    <t>min 15, max 22% d. Gesamt-CP</t>
  </si>
  <si>
    <t>Mathematik III</t>
  </si>
  <si>
    <t>Name:</t>
  </si>
  <si>
    <t>Numerische Mechanik II</t>
  </si>
  <si>
    <t>Kuhl</t>
  </si>
  <si>
    <t>Numerische Mechanik I</t>
  </si>
  <si>
    <t>WS</t>
  </si>
  <si>
    <t>Mathematik III - Differentialgleichungen/Funktionentheorie</t>
  </si>
  <si>
    <t>Strampp</t>
  </si>
  <si>
    <t>Note</t>
    <phoneticPr fontId="19" type="noConversion"/>
  </si>
  <si>
    <t>bzw. Hochschule</t>
    <phoneticPr fontId="19" type="noConversion"/>
  </si>
  <si>
    <t>Nachweis über die Pflicht-Studienberatungen</t>
  </si>
  <si>
    <t>Jordan</t>
  </si>
  <si>
    <t>Technische Thermodynamik II</t>
  </si>
  <si>
    <t>LV anerkannt</t>
    <phoneticPr fontId="43" type="noConversion"/>
  </si>
  <si>
    <t>besucht</t>
    <phoneticPr fontId="43" type="noConversion"/>
  </si>
  <si>
    <t>Vertiefung besucht</t>
    <phoneticPr fontId="43" type="noConversion"/>
  </si>
  <si>
    <t>ID der LV</t>
    <phoneticPr fontId="19" type="noConversion"/>
  </si>
  <si>
    <t>Matrikelnummer</t>
    <phoneticPr fontId="19" type="noConversion"/>
  </si>
  <si>
    <t>Thermodynamik</t>
  </si>
  <si>
    <t>Angaben zum Erststudium:</t>
  </si>
  <si>
    <t>Notenrelevant</t>
  </si>
  <si>
    <t>Zusätzlich</t>
  </si>
  <si>
    <t>Lfd.
Nr.</t>
  </si>
  <si>
    <t>Dozent</t>
  </si>
  <si>
    <t>Credits in Gesamtnote</t>
  </si>
  <si>
    <t>Note</t>
  </si>
  <si>
    <t>Matzenmiller</t>
  </si>
  <si>
    <t>Dauer in Wochen:</t>
  </si>
  <si>
    <t>Notizblatt</t>
  </si>
  <si>
    <t>Summe</t>
  </si>
  <si>
    <t>Credits</t>
    <phoneticPr fontId="19" type="noConversion"/>
  </si>
  <si>
    <t>Wärmeübertragung</t>
  </si>
  <si>
    <t>Meldung über Maximumüberschreitung</t>
    <phoneticPr fontId="19" type="noConversion"/>
  </si>
  <si>
    <t>Mindestmenge an zu erbringenden Credits</t>
    <phoneticPr fontId="19" type="noConversion"/>
  </si>
  <si>
    <t xml:space="preserve"> Hier aufgeführte Module dürfen nachweislich nicht bereits zum Erwerb eines anderen Erststudienabschlusses verwendet worden sein.</t>
  </si>
  <si>
    <t>Semester</t>
    <phoneticPr fontId="19" type="noConversion"/>
  </si>
  <si>
    <t>Regelungstechnik</t>
  </si>
  <si>
    <t>WS</t>
    <phoneticPr fontId="43" type="noConversion"/>
  </si>
  <si>
    <t>WS</t>
    <phoneticPr fontId="43" type="noConversion"/>
  </si>
  <si>
    <t>WS</t>
    <phoneticPr fontId="43" type="noConversion"/>
  </si>
  <si>
    <t>ID der LV</t>
    <phoneticPr fontId="43" type="noConversion"/>
  </si>
  <si>
    <t>Zeile</t>
    <phoneticPr fontId="43" type="noConversion"/>
  </si>
  <si>
    <t>Name der LV</t>
    <phoneticPr fontId="43" type="noConversion"/>
  </si>
  <si>
    <t xml:space="preserve"> - mindestens 24% Grundlagen-Credits    - 14 bis 22 % nichttechnische Credits   - 5 bis 10 % Credits aus Laborpraktika</t>
  </si>
  <si>
    <t>Test Credits*Note &gt;0</t>
  </si>
  <si>
    <t xml:space="preserve"> </t>
    <phoneticPr fontId="43" type="noConversion"/>
  </si>
  <si>
    <t>entfällt, wenn Besuch LV 2</t>
    <phoneticPr fontId="43" type="noConversion"/>
  </si>
  <si>
    <t>≥ 4</t>
  </si>
  <si>
    <t>≥ 2</t>
  </si>
  <si>
    <t>≥ 3</t>
  </si>
  <si>
    <t>≥ 1</t>
  </si>
  <si>
    <r>
      <t xml:space="preserve">Auflagen technisches </t>
    </r>
    <r>
      <rPr>
        <b/>
        <sz val="10"/>
        <rFont val="Arial"/>
        <family val="2"/>
      </rPr>
      <t>Berufspraktikum</t>
    </r>
  </si>
  <si>
    <t>Summe</t>
    <phoneticPr fontId="43" type="noConversion"/>
  </si>
  <si>
    <t>Befreiung von der Teilnahme an re²-Pflicht(teil)modulen wegen im Erststudium erbrachter Studienleistungen</t>
  </si>
  <si>
    <t>Prüfungsordnungskonformität</t>
    <phoneticPr fontId="19" type="noConversion"/>
  </si>
  <si>
    <t>Wärmeübertragung II</t>
  </si>
  <si>
    <t>ja</t>
    <phoneticPr fontId="19" type="noConversion"/>
  </si>
  <si>
    <t>nein</t>
    <phoneticPr fontId="19" type="noConversion"/>
  </si>
  <si>
    <t>NT</t>
    <phoneticPr fontId="43" type="noConversion"/>
  </si>
  <si>
    <t>Semester</t>
    <phoneticPr fontId="43" type="noConversion"/>
  </si>
  <si>
    <t>Fluiddynamik</t>
  </si>
  <si>
    <t>WS</t>
    <phoneticPr fontId="43" type="noConversion"/>
  </si>
  <si>
    <t>SS</t>
    <phoneticPr fontId="43" type="noConversion"/>
  </si>
  <si>
    <t>Alle in re² berücksichtigten Credits inklusive der ggf. unter 2. anerkannten Studienleistungen müssen sich folgendermaßen zusammen setzen:</t>
    <phoneticPr fontId="19" type="noConversion"/>
  </si>
  <si>
    <t>Auflagen zusätzlicher Modulprüfungen, um insgesamt 300 Credits zu erreichen</t>
  </si>
  <si>
    <t>Credits über Max in nichttechn. Modulen</t>
    <phoneticPr fontId="19" type="noConversion"/>
  </si>
  <si>
    <t>Listenoptionen</t>
    <phoneticPr fontId="19" type="noConversion"/>
  </si>
  <si>
    <t>Turbomaschinen</t>
  </si>
  <si>
    <t>Farbcode:</t>
  </si>
  <si>
    <t>Prof. Dr. Albert Claudi</t>
  </si>
  <si>
    <t xml:space="preserve"> </t>
    <phoneticPr fontId="43" type="noConversion"/>
  </si>
  <si>
    <t xml:space="preserve"> </t>
    <phoneticPr fontId="43" type="noConversion"/>
  </si>
  <si>
    <t xml:space="preserve"> </t>
    <phoneticPr fontId="43" type="noConversion"/>
  </si>
  <si>
    <t>Credits über Max in Laborpraktika</t>
    <phoneticPr fontId="19" type="noConversion"/>
  </si>
  <si>
    <t>Summe Credits über Max.</t>
    <phoneticPr fontId="19" type="noConversion"/>
  </si>
  <si>
    <r>
      <t xml:space="preserve">Auflagen zusätzlicher Modulprüfungen, um insgesamt </t>
    </r>
    <r>
      <rPr>
        <b/>
        <sz val="10"/>
        <rFont val="Arial"/>
        <family val="2"/>
      </rPr>
      <t>300 Credits</t>
    </r>
    <r>
      <rPr>
        <sz val="10"/>
        <rFont val="Arial"/>
        <family val="2"/>
      </rPr>
      <t xml:space="preserve"> zu erreichen</t>
    </r>
  </si>
  <si>
    <t>vajen@uni-kassel.de</t>
    <phoneticPr fontId="19" type="noConversion"/>
  </si>
  <si>
    <t>Modul</t>
    <phoneticPr fontId="43" type="noConversion"/>
  </si>
  <si>
    <t>1.</t>
  </si>
  <si>
    <t>2.</t>
  </si>
  <si>
    <t>3.</t>
  </si>
  <si>
    <t>4.</t>
  </si>
  <si>
    <t>www.energie.uni-kassel.de</t>
  </si>
  <si>
    <t>Prof. Dr. Klaus Vajen</t>
  </si>
  <si>
    <t xml:space="preserve"> </t>
    <phoneticPr fontId="43" type="noConversion"/>
  </si>
  <si>
    <t>Vajen, Jordan</t>
  </si>
  <si>
    <t>Nichttn.</t>
  </si>
  <si>
    <t>Gesamtnote:</t>
  </si>
  <si>
    <t xml:space="preserve">   davon Credits in grundl.-orient. Modulen</t>
    <phoneticPr fontId="19" type="noConversion"/>
  </si>
  <si>
    <t>StudienberaterIn:</t>
  </si>
  <si>
    <t>Eintrag erforderlich</t>
  </si>
  <si>
    <t>Eintrag möglich</t>
  </si>
  <si>
    <t>mit Note</t>
  </si>
  <si>
    <t xml:space="preserve">   davon Credits in Laborpraktika</t>
    <phoneticPr fontId="19" type="noConversion"/>
  </si>
  <si>
    <t xml:space="preserve">   davon Credits in grundlagen-orientierten Modulen</t>
    <phoneticPr fontId="19" type="noConversion"/>
  </si>
  <si>
    <t xml:space="preserve">   davon Credits in nichttechnischen Modulen</t>
    <phoneticPr fontId="19" type="noConversion"/>
  </si>
  <si>
    <t xml:space="preserve">   davon Credits in Laborpraktika</t>
    <phoneticPr fontId="19" type="noConversion"/>
  </si>
  <si>
    <t>PO-KONFORM</t>
    <phoneticPr fontId="19" type="noConversion"/>
  </si>
  <si>
    <r>
      <t xml:space="preserve">Wenn ja:  </t>
    </r>
    <r>
      <rPr>
        <sz val="10"/>
        <rFont val="Arial"/>
        <family val="2"/>
      </rPr>
      <t>Auflage technisches Berufspraktikum</t>
    </r>
  </si>
  <si>
    <t xml:space="preserve"> I.d.R. betrifft dies Studierende mit einem Bachelor-Abschluss mit 6 Semestern Regelstudienzeit und insgesamt 180 Credits. Da für einen Masterabschluss inklusive des Erststudiums</t>
    <phoneticPr fontId="19" type="noConversion"/>
  </si>
  <si>
    <t>Spaltenabstand zu lvliste</t>
    <phoneticPr fontId="43" type="noConversion"/>
  </si>
  <si>
    <r>
      <t xml:space="preserve">Fachrichtung: </t>
    </r>
    <r>
      <rPr>
        <sz val="8"/>
        <rFont val="Arial"/>
        <family val="2"/>
      </rPr>
      <t>(z.B.: Maschinenbau, Elektrotechnik, ...)</t>
    </r>
  </si>
  <si>
    <t>Credits:</t>
  </si>
  <si>
    <t>Praktika</t>
  </si>
  <si>
    <t>aclaudi@uni-kassel.de</t>
  </si>
  <si>
    <t>Befreiung von der Teilnahme an re²-Pflicht(teil)modulen wegen bereits im Erststudium erbrachter Studienleistungen</t>
  </si>
  <si>
    <t>In die re²-Gesamtnote eingehende Credits</t>
  </si>
  <si>
    <t>bzw. Hochschule</t>
    <phoneticPr fontId="19" type="noConversion"/>
  </si>
  <si>
    <t>(z.B. SS 10)</t>
    <phoneticPr fontId="19" type="noConversion"/>
  </si>
  <si>
    <t>Feld = Ja ?</t>
    <phoneticPr fontId="19" type="noConversion"/>
  </si>
  <si>
    <t>Feld = Ja ?</t>
    <phoneticPr fontId="19" type="noConversion"/>
  </si>
  <si>
    <t>Feld = ja setzen</t>
    <phoneticPr fontId="19" type="noConversion"/>
  </si>
  <si>
    <t>Gesamte Anzahl an Credits erbracht</t>
  </si>
  <si>
    <t>StudierendeR</t>
    <phoneticPr fontId="19" type="noConversion"/>
  </si>
  <si>
    <t>Option</t>
    <phoneticPr fontId="19" type="noConversion"/>
  </si>
  <si>
    <t>1) Bitte Tabellenblatt nach dem aktuellen Datum umbenennen.</t>
    <phoneticPr fontId="19" type="noConversion"/>
  </si>
  <si>
    <t xml:space="preserve">   davon Credits in nichttech. Modulen</t>
    <phoneticPr fontId="19" type="noConversion"/>
  </si>
  <si>
    <t>Anerkennung bereits erbrachter Studienleistungen welche NICHT in die Gesamtnote eingehen sollen</t>
  </si>
  <si>
    <t>Übersetzer: Gewählte Option -&gt; definierter Name</t>
    <phoneticPr fontId="19" type="noConversion"/>
  </si>
  <si>
    <t>Dozent</t>
    <phoneticPr fontId="43" type="noConversion"/>
  </si>
  <si>
    <t>GL</t>
    <phoneticPr fontId="43" type="noConversion"/>
  </si>
  <si>
    <t>T</t>
    <phoneticPr fontId="43" type="noConversion"/>
  </si>
  <si>
    <t>P</t>
    <phoneticPr fontId="43" type="noConversion"/>
  </si>
  <si>
    <t>Hier keine IDs von Pflichtveranstaltungen eintragen!</t>
    <phoneticPr fontId="43" type="noConversion"/>
  </si>
  <si>
    <t>Pflichtveranstaltungen</t>
    <phoneticPr fontId="43" type="noConversion"/>
  </si>
  <si>
    <t>WS</t>
    <phoneticPr fontId="43" type="noConversion"/>
  </si>
  <si>
    <t>Spaltenabstand</t>
    <phoneticPr fontId="43" type="noConversion"/>
  </si>
  <si>
    <t>zu lvliste</t>
    <phoneticPr fontId="19" type="noConversion"/>
  </si>
  <si>
    <t>Credits erbracht</t>
    <phoneticPr fontId="19" type="noConversion"/>
  </si>
  <si>
    <t>Spalte lvliste</t>
    <phoneticPr fontId="43" type="noConversion"/>
  </si>
  <si>
    <t>Zeile lvliste</t>
    <phoneticPr fontId="43" type="noConversion"/>
  </si>
  <si>
    <t>Zusammenfassung Zulassungsvoraussetzung</t>
  </si>
  <si>
    <t>Credits</t>
  </si>
  <si>
    <t>WS</t>
    <phoneticPr fontId="43" type="noConversion"/>
  </si>
  <si>
    <t>WS</t>
    <phoneticPr fontId="43" type="noConversion"/>
  </si>
  <si>
    <t>Jordan</t>
    <phoneticPr fontId="43" type="noConversion"/>
  </si>
  <si>
    <t>SS</t>
    <phoneticPr fontId="43" type="noConversion"/>
  </si>
  <si>
    <t>WS</t>
    <phoneticPr fontId="43" type="noConversion"/>
  </si>
  <si>
    <t>Wahlpflichtveranstaltungen</t>
    <phoneticPr fontId="43" type="noConversion"/>
  </si>
  <si>
    <t>SS</t>
    <phoneticPr fontId="43" type="noConversion"/>
  </si>
  <si>
    <t>SS</t>
    <phoneticPr fontId="43" type="noConversion"/>
  </si>
  <si>
    <t>SS</t>
    <phoneticPr fontId="43" type="noConversion"/>
  </si>
  <si>
    <t>Schritte zur Ermittlung der Tabellenblattnamen</t>
    <phoneticPr fontId="19" type="noConversion"/>
  </si>
  <si>
    <t>Excel oder OpenOffice?</t>
    <phoneticPr fontId="19" type="noConversion"/>
  </si>
  <si>
    <t>links abschneiden</t>
    <phoneticPr fontId="19" type="noConversion"/>
  </si>
  <si>
    <t>rechts abschneiden</t>
    <phoneticPr fontId="19" type="noConversion"/>
  </si>
  <si>
    <t>Maas</t>
  </si>
  <si>
    <t>Bitte wählen</t>
    <phoneticPr fontId="19" type="noConversion"/>
  </si>
  <si>
    <t>credits*Note</t>
  </si>
  <si>
    <t>LV anerkannt</t>
    <phoneticPr fontId="43" type="noConversion"/>
  </si>
  <si>
    <t>Technische Mechanik 1 für Elektrotechniker und Mechatroniker</t>
  </si>
  <si>
    <t>Technische Mechanik 2 für Elektrotechnik und Mechatronik</t>
  </si>
  <si>
    <t>Höhere Mathematik IV: Numerische Mathematik für Ingenieure</t>
  </si>
  <si>
    <t>≥ 0</t>
  </si>
  <si>
    <t xml:space="preserve"> </t>
  </si>
  <si>
    <t>Erste Zeile nicht löschen! Wird benötigt! Variable "lvliste" auf A1 setzen</t>
  </si>
  <si>
    <t>Credits soll für Anerkennung</t>
  </si>
  <si>
    <t>Sollen bereits erbrachte Studienleistungen anerkannt werden? (Können NICHT in die Gesamtnote eingehen.)</t>
  </si>
  <si>
    <t>Sem.</t>
  </si>
  <si>
    <t>Pflichtfach</t>
  </si>
  <si>
    <t>zusätzlich</t>
  </si>
  <si>
    <t>Pflichtfächer</t>
  </si>
  <si>
    <t>Wahlpflichtfächer</t>
  </si>
  <si>
    <t>Wahlpflicht</t>
  </si>
  <si>
    <t>oder 'X' bzw. 'x'</t>
  </si>
  <si>
    <t>('Z' bzw. 'z')</t>
  </si>
  <si>
    <t>Zeilenabstand Credittabelle</t>
  </si>
  <si>
    <t>X in Spalte F</t>
  </si>
  <si>
    <t>3) Die Eintragung weiterer Fächer, in denen Grundlagencredits vergeben werden sollen, darf nur durch den Prüfungsausschuss erfolgen.</t>
  </si>
  <si>
    <t>Substitut LV1</t>
  </si>
  <si>
    <t>Substitut LV2</t>
  </si>
  <si>
    <t>Beratung</t>
  </si>
  <si>
    <t>WICHTIG für korrekte PO-Konformitätsanzeige</t>
  </si>
  <si>
    <t>Nr.</t>
  </si>
  <si>
    <t>Übergeordnete Modulbezeichnungen (Credits=0)</t>
  </si>
  <si>
    <t>LV anerkannt muss für übergeordnete Modulbezeichnungen WAHR gesetzt werden</t>
  </si>
  <si>
    <t>Photovoltaik Systemtechnik, Teil 1</t>
  </si>
  <si>
    <t>Technische Gebäudeausrüstung (TGA)</t>
  </si>
  <si>
    <t>Biochem. und thermochem. Biomassewandlungen</t>
  </si>
  <si>
    <t>Modul Elektrotechnik:</t>
  </si>
  <si>
    <t>Modul Strömungsmaschinen:</t>
  </si>
  <si>
    <t>Modul Thermodynamik und Wärmeübertragung:</t>
  </si>
  <si>
    <t>Modul Solartechnik:</t>
  </si>
  <si>
    <t>Modul Rationelle Energienutzung in Gebäuden:</t>
  </si>
  <si>
    <t>Spaltenabstand Credittabelle</t>
  </si>
  <si>
    <t>Anerkannt nach 2.</t>
  </si>
  <si>
    <t>Kontakt:</t>
  </si>
  <si>
    <t>Gesamtsumme Credits</t>
  </si>
  <si>
    <t>! Formel anders für Gesamtnote</t>
  </si>
  <si>
    <t>notenrelevant</t>
  </si>
  <si>
    <t>Minimum T-Credits in Note</t>
  </si>
  <si>
    <t>Minimum T-Credits gesamt</t>
  </si>
  <si>
    <t>T-Credits in Note</t>
  </si>
  <si>
    <t>T-Credits gesamt</t>
  </si>
  <si>
    <t>Minimum T Credits in Auswahl gegeben</t>
  </si>
  <si>
    <t>Beim Kopieren von Studienplantabellen</t>
  </si>
  <si>
    <t>Ändern der angezeigten LV</t>
  </si>
  <si>
    <t># In Zeile B entsprechende ID eintragen</t>
  </si>
  <si>
    <t>Hinzufügen von LV</t>
  </si>
  <si>
    <t xml:space="preserve"># In freie Zeilen in Spalte B ID eintragen </t>
  </si>
  <si>
    <t># oder neue Zeile im entspr. hinzufügen und alle Formeln/Formatierungen übernehmen ('herunterziehen')</t>
  </si>
  <si>
    <t>Falls Liste 4. erweitert wird, Bereich in $B$37 und in LV-Liste Spalte L bei Pflichtveranst. überprüfen!</t>
  </si>
  <si>
    <t>Datum des ersten Hochschulabschlusses</t>
  </si>
  <si>
    <t>Gewählte Option:</t>
  </si>
  <si>
    <t>Zeige Studienplan Nr.</t>
  </si>
  <si>
    <t>Bei Kopieren der Studienplanberatungstabellen müssen sie angepasst werden</t>
  </si>
  <si>
    <t>Hier drüber im rot markierten Bereich stehen die wichtigen Adressen, die überall verwendet werden!!!!</t>
  </si>
  <si>
    <t>Zelladresse</t>
  </si>
  <si>
    <t>2) Zum Auswählen von Wahlpflichtfächern 'x' (=&gt; Eingang in die Gesamtnote) oder 'z' (als zusätzliche Credits) in Spalte E eintragen.</t>
  </si>
  <si>
    <t xml:space="preserve">Höhere Mathematik IV: Stochastik für Ing. </t>
  </si>
  <si>
    <t>P</t>
  </si>
  <si>
    <t>Nr. (1-5) auswählen</t>
  </si>
  <si>
    <t>Liste für Auswahl:</t>
  </si>
  <si>
    <t>Technische Thermodynamik I (statt Pfl.-LV Thermodynamik Jordan)</t>
  </si>
  <si>
    <t>Wärmeübertragung I (statt Pfl.-LV Wärmeübertragung Jordan)</t>
  </si>
  <si>
    <t>Maximum im Rahmen der Pflichtcredits eingehalten</t>
  </si>
  <si>
    <t>Bezugsadresse--&gt;</t>
  </si>
  <si>
    <t>Hinweise:</t>
  </si>
  <si>
    <t>(1=wahr,0=falsch)</t>
  </si>
  <si>
    <t>Heil</t>
  </si>
  <si>
    <t>Meister</t>
  </si>
  <si>
    <t>Strömungsmechanik I (statt Pfl.-LV Fluiddynamik Lawerenz)</t>
  </si>
  <si>
    <t>Turbomaschinen Teil 1 (statt Pfl.-LV Turbomasch. Lawerenz)</t>
  </si>
  <si>
    <t># Die Verweise im Bereich Zusammenfassung!X4:X8 neu machen (jeweils auf Zelle N10 in jedem Studienplan)</t>
  </si>
  <si>
    <t># Für Blätter Studienberatung Nr. 2-5 Zeile B aus 1. Studenberatung übernehmen</t>
  </si>
  <si>
    <t>auf ZELLE("ADRESSE";'X. Studienberatung T.M.JJ'!$N$10) [X=1...5]</t>
  </si>
  <si>
    <t>Weitere LV können am besten mit "Zeile einfügen" hinzugefügt werden. Dabei müssen dann die Formeln aus der oberen Zeile in die neu eingefügte "gezogen" werden. (insbesondere Spalte B und M). Evtl. muss überprüft werden, ob der Name "lvlistenbereich" alle Ids und Zeilennummern aller verwendeten IDs enthält.</t>
  </si>
  <si>
    <t xml:space="preserve">Prüfungsnummer </t>
  </si>
  <si>
    <t>Prüfungsnr.</t>
  </si>
  <si>
    <t>Kemm</t>
  </si>
  <si>
    <t>5.</t>
  </si>
  <si>
    <t>LV Auflage</t>
  </si>
  <si>
    <t>LV soll und kann notenrelevant belegt werden</t>
  </si>
  <si>
    <t>LV soll und kann zusätzlich belegt werden</t>
  </si>
  <si>
    <t>WP -Auflage</t>
  </si>
  <si>
    <t>mit x ankreuzen</t>
  </si>
  <si>
    <t>developed by Matthias Georgii, 2011-2017</t>
  </si>
  <si>
    <t>E-Mail:</t>
  </si>
  <si>
    <t>Studienbeginn:</t>
  </si>
  <si>
    <t>Matrikelnr.:</t>
  </si>
  <si>
    <t>Erstberatung</t>
  </si>
  <si>
    <t>1. StudienberaterIn:</t>
  </si>
  <si>
    <r>
      <t>Erster Hochschulabschluss:</t>
    </r>
    <r>
      <rPr>
        <sz val="8"/>
        <rFont val="Arial"/>
        <family val="2"/>
      </rPr>
      <t xml:space="preserve"> (z.B.: Diplom Uni/FH, BSc, MSc, ...)</t>
    </r>
  </si>
  <si>
    <t>Erster Hochschulabschluss:</t>
  </si>
  <si>
    <t>Bolten</t>
  </si>
  <si>
    <t>Höhere Mathematik II (für Maschinenbau)</t>
  </si>
  <si>
    <t># Richtige Nummer in Feld C10 eintragen</t>
  </si>
  <si>
    <t>Text, falls Erstberatung noch nicht ausgefüllt:</t>
  </si>
  <si>
    <t>Erstellung String</t>
  </si>
  <si>
    <t>Dieses Übersichtsblatt wird automatisch aus den Inhalten der anderen Tabellen erstellt!</t>
  </si>
  <si>
    <t>[Formular 'Erstberatung' ausfüllen!]</t>
  </si>
  <si>
    <t>Bitte wählen</t>
  </si>
  <si>
    <t>Petersen</t>
  </si>
  <si>
    <t>Höhere Mathematik II (Bau-, Wirtschafts-, Umwelting., Nanostrukturwiss.)</t>
  </si>
  <si>
    <t xml:space="preserve">Die T-Creditsummen erscheinen rot, wenn in jedem Fall noch T- oder GL-Credits benötigt werden (d.h. fehlende Credits nicht ausschließlich durch NT- oder P-Credits erbracht werden können). </t>
  </si>
  <si>
    <t>Die restlichen Creditsummen erscheinen rot, wenn sie außerhalb des erlaubten Bereichs liegen und zu einer Verletzung der PO-Bedingungen führen.</t>
  </si>
  <si>
    <t xml:space="preserve">GL </t>
  </si>
  <si>
    <t xml:space="preserve">T </t>
  </si>
  <si>
    <t xml:space="preserve">NT </t>
  </si>
  <si>
    <t>Feld = ja?</t>
  </si>
  <si>
    <t>Auflagen für zusätzliche verpflichtende Veranstaltungen</t>
  </si>
  <si>
    <t>Auflagenfächer</t>
  </si>
  <si>
    <t>Lfd. Nr.</t>
  </si>
  <si>
    <t>Wert aus Auflage (veraltet!)</t>
  </si>
  <si>
    <t>Auflagen</t>
  </si>
  <si>
    <t>Optimierungsverfahren</t>
  </si>
  <si>
    <t>Stursberg</t>
  </si>
  <si>
    <t>Version 17/08/08</t>
  </si>
  <si>
    <t>Krumme</t>
  </si>
  <si>
    <t>Wels</t>
  </si>
  <si>
    <t>Rütten</t>
  </si>
  <si>
    <t>Hatte das Erststudium &lt; 210 Credits  ODER  &lt; 7 Semester Regelstudienzeit?</t>
  </si>
  <si>
    <t>https://support.microsoft.com/en-gb/office/excel-functions-translator-f262d0c0-991c-485b-89b6-32cc8d326889</t>
  </si>
  <si>
    <t>Falls im Tabellenblatt „Zusammenfassung“ in vielen Zellen #VALUE! oder ähnlich erscheint, kommt Ihre Excelinstallation vermutlich nicht mit den deutschen Funktionsnamen in der Exceldatei klar. Zur Abhilfe installieren Sie den Excel Functions Translator von Microsoft,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</si>
</sst>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[Red]\-0;;@"/>
    <numFmt numFmtId="166" formatCode="0.00;[Red]\-0.00;;@"/>
  </numFmts>
  <fonts count="69" x14ac:knownFonts="1"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11"/>
      <color indexed="55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i/>
      <sz val="9"/>
      <color indexed="8"/>
      <name val="Arial"/>
      <family val="2"/>
    </font>
    <font>
      <sz val="10"/>
      <name val="Lucida Sans Unicode"/>
      <family val="2"/>
    </font>
    <font>
      <b/>
      <sz val="12"/>
      <name val="Calibri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rgb="FF808080"/>
      <name val="Arial"/>
      <family val="2"/>
    </font>
    <font>
      <i/>
      <sz val="10"/>
      <color theme="1" tint="0.49998474074526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color rgb="FF969696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" applyNumberFormat="0" applyAlignment="0" applyProtection="0"/>
    <xf numFmtId="0" fontId="29" fillId="11" borderId="2" applyNumberFormat="0" applyAlignment="0" applyProtection="0"/>
    <xf numFmtId="0" fontId="30" fillId="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8" applyNumberFormat="0" applyAlignment="0" applyProtection="0"/>
  </cellStyleXfs>
  <cellXfs count="806">
    <xf numFmtId="0" fontId="0" fillId="0" borderId="0" xfId="0"/>
    <xf numFmtId="0" fontId="1" fillId="0" borderId="0" xfId="24" applyBorder="1" applyAlignment="1" applyProtection="1">
      <alignment horizontal="left" vertical="top"/>
      <protection locked="0"/>
    </xf>
    <xf numFmtId="0" fontId="2" fillId="14" borderId="0" xfId="17" applyFont="1" applyFill="1" applyAlignment="1" applyProtection="1">
      <alignment horizontal="right" vertical="center"/>
    </xf>
    <xf numFmtId="0" fontId="3" fillId="14" borderId="0" xfId="17" applyFont="1" applyFill="1" applyAlignment="1" applyProtection="1">
      <alignment horizontal="left"/>
    </xf>
    <xf numFmtId="0" fontId="11" fillId="14" borderId="9" xfId="21" applyFont="1" applyFill="1" applyBorder="1" applyAlignment="1" applyProtection="1">
      <alignment horizontal="right"/>
    </xf>
    <xf numFmtId="0" fontId="11" fillId="14" borderId="17" xfId="21" applyFont="1" applyFill="1" applyBorder="1" applyAlignment="1" applyProtection="1">
      <alignment horizontal="right"/>
    </xf>
    <xf numFmtId="0" fontId="1" fillId="14" borderId="0" xfId="18" applyFill="1" applyAlignment="1" applyProtection="1">
      <alignment horizontal="left"/>
    </xf>
    <xf numFmtId="0" fontId="5" fillId="14" borderId="18" xfId="18" applyFont="1" applyFill="1" applyBorder="1" applyAlignment="1" applyProtection="1">
      <alignment horizontal="center"/>
    </xf>
    <xf numFmtId="0" fontId="1" fillId="14" borderId="0" xfId="18" applyFill="1" applyProtection="1"/>
    <xf numFmtId="0" fontId="13" fillId="14" borderId="0" xfId="18" applyFont="1" applyFill="1" applyProtection="1"/>
    <xf numFmtId="0" fontId="13" fillId="14" borderId="0" xfId="18" applyFont="1" applyFill="1" applyAlignment="1" applyProtection="1">
      <alignment horizontal="center"/>
    </xf>
    <xf numFmtId="0" fontId="1" fillId="14" borderId="0" xfId="18" applyFill="1" applyBorder="1" applyAlignment="1" applyProtection="1">
      <alignment horizontal="right"/>
    </xf>
    <xf numFmtId="0" fontId="1" fillId="14" borderId="0" xfId="18" applyFill="1" applyBorder="1" applyAlignment="1" applyProtection="1">
      <alignment horizontal="left" vertical="center"/>
    </xf>
    <xf numFmtId="0" fontId="1" fillId="14" borderId="0" xfId="18" applyFill="1" applyBorder="1" applyProtection="1"/>
    <xf numFmtId="0" fontId="1" fillId="15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19" applyFont="1" applyFill="1" applyBorder="1" applyAlignment="1" applyProtection="1">
      <alignment horizontal="right" vertical="center"/>
    </xf>
    <xf numFmtId="0" fontId="0" fillId="14" borderId="0" xfId="0" applyFill="1" applyProtection="1"/>
    <xf numFmtId="0" fontId="5" fillId="14" borderId="0" xfId="17" applyFont="1" applyFill="1" applyBorder="1" applyAlignment="1" applyProtection="1">
      <alignment horizontal="center"/>
    </xf>
    <xf numFmtId="0" fontId="12" fillId="14" borderId="0" xfId="17" applyFont="1" applyFill="1" applyBorder="1" applyAlignment="1" applyProtection="1">
      <alignment horizontal="center"/>
    </xf>
    <xf numFmtId="0" fontId="13" fillId="14" borderId="0" xfId="17" applyFont="1" applyFill="1" applyBorder="1" applyAlignment="1" applyProtection="1">
      <alignment horizontal="center" vertical="center"/>
    </xf>
    <xf numFmtId="0" fontId="1" fillId="14" borderId="0" xfId="17" applyFill="1" applyBorder="1" applyAlignment="1" applyProtection="1">
      <alignment horizontal="center"/>
    </xf>
    <xf numFmtId="0" fontId="11" fillId="14" borderId="0" xfId="17" applyFont="1" applyFill="1" applyBorder="1" applyAlignment="1" applyProtection="1">
      <alignment horizontal="center"/>
    </xf>
    <xf numFmtId="0" fontId="1" fillId="14" borderId="0" xfId="17" applyFill="1" applyBorder="1" applyAlignment="1" applyProtection="1">
      <alignment horizontal="center" vertical="center"/>
    </xf>
    <xf numFmtId="0" fontId="6" fillId="14" borderId="0" xfId="0" applyFont="1" applyFill="1" applyBorder="1" applyAlignment="1" applyProtection="1">
      <alignment horizontal="center"/>
    </xf>
    <xf numFmtId="0" fontId="6" fillId="14" borderId="0" xfId="17" applyFont="1" applyFill="1" applyBorder="1" applyAlignment="1" applyProtection="1">
      <alignment horizontal="center"/>
    </xf>
    <xf numFmtId="0" fontId="1" fillId="14" borderId="0" xfId="17" applyFill="1" applyBorder="1" applyProtection="1"/>
    <xf numFmtId="0" fontId="0" fillId="0" borderId="0" xfId="0" applyProtection="1"/>
    <xf numFmtId="0" fontId="0" fillId="14" borderId="0" xfId="0" applyFill="1" applyBorder="1" applyProtection="1"/>
    <xf numFmtId="0" fontId="21" fillId="14" borderId="0" xfId="18" applyFont="1" applyFill="1" applyProtection="1"/>
    <xf numFmtId="0" fontId="7" fillId="14" borderId="0" xfId="17" applyFont="1" applyFill="1" applyBorder="1" applyAlignment="1" applyProtection="1">
      <alignment horizontal="right" vertical="top"/>
    </xf>
    <xf numFmtId="0" fontId="1" fillId="14" borderId="0" xfId="18" applyFill="1" applyAlignment="1" applyProtection="1">
      <alignment horizontal="right"/>
    </xf>
    <xf numFmtId="1" fontId="1" fillId="0" borderId="18" xfId="18" applyNumberFormat="1" applyFont="1" applyFill="1" applyBorder="1" applyAlignment="1" applyProtection="1">
      <alignment horizontal="right"/>
    </xf>
    <xf numFmtId="0" fontId="16" fillId="14" borderId="0" xfId="18" applyFont="1" applyFill="1" applyProtection="1"/>
    <xf numFmtId="0" fontId="16" fillId="14" borderId="0" xfId="18" applyFont="1" applyFill="1" applyAlignment="1" applyProtection="1">
      <alignment horizontal="center"/>
    </xf>
    <xf numFmtId="0" fontId="16" fillId="14" borderId="0" xfId="18" applyFont="1" applyFill="1" applyBorder="1" applyAlignment="1" applyProtection="1">
      <alignment horizontal="center"/>
    </xf>
    <xf numFmtId="0" fontId="17" fillId="14" borderId="0" xfId="18" applyFont="1" applyFill="1" applyBorder="1" applyProtection="1"/>
    <xf numFmtId="0" fontId="15" fillId="14" borderId="0" xfId="18" applyFont="1" applyFill="1" applyBorder="1" applyAlignment="1" applyProtection="1">
      <alignment horizontal="center"/>
    </xf>
    <xf numFmtId="0" fontId="7" fillId="14" borderId="0" xfId="18" applyFont="1" applyFill="1" applyProtection="1"/>
    <xf numFmtId="0" fontId="24" fillId="14" borderId="12" xfId="0" applyFont="1" applyFill="1" applyBorder="1" applyAlignment="1" applyProtection="1">
      <alignment horizontal="right"/>
    </xf>
    <xf numFmtId="0" fontId="11" fillId="0" borderId="0" xfId="19" applyFont="1" applyFill="1" applyBorder="1" applyAlignment="1" applyProtection="1">
      <alignment horizontal="right" vertical="center"/>
    </xf>
    <xf numFmtId="0" fontId="11" fillId="14" borderId="17" xfId="20" applyFont="1" applyFill="1" applyBorder="1" applyAlignment="1" applyProtection="1">
      <alignment horizontal="right" vertical="center"/>
    </xf>
    <xf numFmtId="0" fontId="1" fillId="14" borderId="0" xfId="19" applyFont="1" applyFill="1" applyAlignment="1" applyProtection="1">
      <alignment vertical="center"/>
    </xf>
    <xf numFmtId="0" fontId="1" fillId="14" borderId="0" xfId="19" applyFont="1" applyFill="1" applyAlignment="1" applyProtection="1">
      <alignment horizontal="right" vertical="center"/>
    </xf>
    <xf numFmtId="0" fontId="22" fillId="14" borderId="0" xfId="19" applyFont="1" applyFill="1" applyAlignment="1" applyProtection="1">
      <alignment vertical="center"/>
    </xf>
    <xf numFmtId="0" fontId="15" fillId="14" borderId="0" xfId="19" applyFont="1" applyFill="1" applyBorder="1" applyAlignment="1" applyProtection="1">
      <alignment horizontal="center" vertical="center"/>
    </xf>
    <xf numFmtId="0" fontId="11" fillId="14" borderId="19" xfId="20" applyFont="1" applyFill="1" applyBorder="1" applyAlignment="1" applyProtection="1">
      <alignment horizontal="right" vertical="center"/>
    </xf>
    <xf numFmtId="0" fontId="1" fillId="14" borderId="0" xfId="20" applyFont="1" applyFill="1" applyAlignment="1" applyProtection="1">
      <alignment vertical="center"/>
    </xf>
    <xf numFmtId="0" fontId="18" fillId="14" borderId="0" xfId="0" applyFont="1" applyFill="1" applyAlignment="1" applyProtection="1">
      <alignment horizontal="left" vertical="center" indent="5"/>
    </xf>
    <xf numFmtId="0" fontId="1" fillId="14" borderId="0" xfId="0" applyNumberFormat="1" applyFont="1" applyFill="1" applyBorder="1" applyAlignment="1" applyProtection="1">
      <alignment horizontal="center" vertical="center"/>
      <protection locked="0"/>
    </xf>
    <xf numFmtId="0" fontId="11" fillId="14" borderId="0" xfId="18" applyFont="1" applyFill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 applyAlignment="1"/>
    <xf numFmtId="0" fontId="1" fillId="14" borderId="20" xfId="17" applyFont="1" applyFill="1" applyBorder="1" applyProtection="1"/>
    <xf numFmtId="0" fontId="1" fillId="14" borderId="0" xfId="17" applyFont="1" applyFill="1" applyProtection="1"/>
    <xf numFmtId="0" fontId="0" fillId="0" borderId="19" xfId="0" applyBorder="1" applyProtection="1"/>
    <xf numFmtId="0" fontId="7" fillId="14" borderId="0" xfId="18" applyFont="1" applyFill="1" applyBorder="1" applyAlignment="1" applyProtection="1">
      <alignment horizontal="center"/>
    </xf>
    <xf numFmtId="0" fontId="1" fillId="14" borderId="21" xfId="0" applyFont="1" applyFill="1" applyBorder="1" applyAlignment="1" applyProtection="1">
      <alignment horizontal="left"/>
    </xf>
    <xf numFmtId="0" fontId="1" fillId="14" borderId="19" xfId="17" applyFont="1" applyFill="1" applyBorder="1" applyAlignment="1" applyProtection="1">
      <alignment horizontal="left"/>
    </xf>
    <xf numFmtId="0" fontId="1" fillId="14" borderId="19" xfId="0" applyFont="1" applyFill="1" applyBorder="1" applyAlignment="1" applyProtection="1">
      <alignment horizontal="left"/>
    </xf>
    <xf numFmtId="0" fontId="1" fillId="14" borderId="19" xfId="17" applyFont="1" applyFill="1" applyBorder="1" applyProtection="1"/>
    <xf numFmtId="0" fontId="1" fillId="14" borderId="18" xfId="17" applyFont="1" applyFill="1" applyBorder="1" applyProtection="1"/>
    <xf numFmtId="0" fontId="1" fillId="14" borderId="21" xfId="17" applyFont="1" applyFill="1" applyBorder="1" applyAlignment="1" applyProtection="1">
      <alignment horizontal="left"/>
    </xf>
    <xf numFmtId="0" fontId="1" fillId="0" borderId="0" xfId="17" applyFont="1" applyFill="1" applyBorder="1" applyAlignment="1" applyProtection="1">
      <alignment horizontal="left"/>
    </xf>
    <xf numFmtId="0" fontId="1" fillId="0" borderId="0" xfId="17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17" applyFont="1" applyFill="1" applyBorder="1" applyAlignment="1" applyProtection="1">
      <alignment vertical="center"/>
    </xf>
    <xf numFmtId="0" fontId="1" fillId="0" borderId="0" xfId="17" applyFill="1" applyBorder="1" applyAlignment="1" applyProtection="1">
      <alignment vertical="center"/>
    </xf>
    <xf numFmtId="0" fontId="1" fillId="0" borderId="0" xfId="17" applyFont="1" applyFill="1" applyBorder="1" applyProtection="1"/>
    <xf numFmtId="0" fontId="20" fillId="0" borderId="0" xfId="0" applyFont="1" applyFill="1" applyBorder="1" applyProtection="1"/>
    <xf numFmtId="0" fontId="23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6" fillId="14" borderId="0" xfId="0" applyFont="1" applyFill="1" applyAlignment="1">
      <alignment horizontal="center"/>
    </xf>
    <xf numFmtId="0" fontId="0" fillId="14" borderId="0" xfId="0" applyFill="1"/>
    <xf numFmtId="0" fontId="16" fillId="14" borderId="0" xfId="0" applyFont="1" applyFill="1"/>
    <xf numFmtId="0" fontId="16" fillId="14" borderId="0" xfId="0" applyFont="1" applyFill="1" applyAlignment="1">
      <alignment horizontal="center" wrapText="1"/>
    </xf>
    <xf numFmtId="0" fontId="17" fillId="14" borderId="0" xfId="0" applyFont="1" applyFill="1"/>
    <xf numFmtId="0" fontId="31" fillId="0" borderId="0" xfId="0" applyFont="1" applyProtection="1"/>
    <xf numFmtId="0" fontId="1" fillId="0" borderId="0" xfId="18" applyFont="1" applyFill="1" applyBorder="1" applyAlignment="1" applyProtection="1">
      <alignment horizontal="left" vertical="center" wrapText="1"/>
    </xf>
    <xf numFmtId="0" fontId="8" fillId="14" borderId="19" xfId="19" applyFont="1" applyFill="1" applyBorder="1" applyAlignment="1" applyProtection="1">
      <alignment horizontal="center" vertical="center"/>
    </xf>
    <xf numFmtId="0" fontId="1" fillId="14" borderId="19" xfId="0" applyFont="1" applyFill="1" applyBorder="1" applyAlignment="1" applyProtection="1">
      <alignment horizontal="center" vertical="center" wrapText="1"/>
    </xf>
    <xf numFmtId="0" fontId="31" fillId="0" borderId="19" xfId="0" applyFont="1" applyBorder="1" applyProtection="1"/>
    <xf numFmtId="0" fontId="31" fillId="0" borderId="0" xfId="0" applyFont="1" applyFill="1" applyBorder="1" applyProtection="1"/>
    <xf numFmtId="0" fontId="31" fillId="0" borderId="22" xfId="0" applyFont="1" applyFill="1" applyBorder="1" applyProtection="1"/>
    <xf numFmtId="0" fontId="0" fillId="0" borderId="22" xfId="0" applyBorder="1" applyProtection="1"/>
    <xf numFmtId="0" fontId="0" fillId="0" borderId="10" xfId="0" applyFill="1" applyBorder="1" applyProtection="1"/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>
      <protection locked="0"/>
    </xf>
    <xf numFmtId="0" fontId="1" fillId="16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18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" fillId="14" borderId="10" xfId="18" applyFont="1" applyFill="1" applyBorder="1" applyAlignment="1" applyProtection="1">
      <alignment horizontal="right"/>
    </xf>
    <xf numFmtId="0" fontId="1" fillId="14" borderId="0" xfId="18" applyFont="1" applyFill="1" applyProtection="1"/>
    <xf numFmtId="0" fontId="44" fillId="0" borderId="0" xfId="0" applyFont="1" applyFill="1" applyBorder="1" applyProtection="1"/>
    <xf numFmtId="0" fontId="44" fillId="0" borderId="0" xfId="0" applyFont="1" applyProtection="1"/>
    <xf numFmtId="0" fontId="1" fillId="14" borderId="24" xfId="17" applyFont="1" applyFill="1" applyBorder="1" applyAlignment="1" applyProtection="1"/>
    <xf numFmtId="0" fontId="1" fillId="14" borderId="24" xfId="0" applyFont="1" applyFill="1" applyBorder="1" applyAlignment="1" applyProtection="1"/>
    <xf numFmtId="0" fontId="1" fillId="14" borderId="25" xfId="17" applyFont="1" applyFill="1" applyBorder="1" applyAlignment="1" applyProtection="1"/>
    <xf numFmtId="0" fontId="1" fillId="17" borderId="22" xfId="17" applyFont="1" applyFill="1" applyBorder="1" applyAlignment="1" applyProtection="1">
      <alignment horizontal="center" vertical="center"/>
    </xf>
    <xf numFmtId="0" fontId="1" fillId="14" borderId="24" xfId="17" applyFont="1" applyFill="1" applyBorder="1" applyAlignment="1" applyProtection="1">
      <alignment horizontal="center" vertical="center"/>
    </xf>
    <xf numFmtId="0" fontId="1" fillId="14" borderId="26" xfId="17" applyFont="1" applyFill="1" applyBorder="1" applyAlignment="1" applyProtection="1">
      <alignment horizontal="center" vertical="center"/>
    </xf>
    <xf numFmtId="0" fontId="1" fillId="14" borderId="19" xfId="17" applyFont="1" applyFill="1" applyBorder="1" applyAlignment="1" applyProtection="1">
      <alignment vertical="center"/>
    </xf>
    <xf numFmtId="0" fontId="31" fillId="0" borderId="22" xfId="0" applyFont="1" applyBorder="1" applyProtection="1"/>
    <xf numFmtId="0" fontId="31" fillId="0" borderId="27" xfId="0" applyFont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14" borderId="0" xfId="0" applyFill="1" applyBorder="1" applyAlignment="1" applyProtection="1"/>
    <xf numFmtId="0" fontId="8" fillId="14" borderId="0" xfId="17" applyFont="1" applyFill="1" applyBorder="1" applyAlignment="1" applyProtection="1">
      <alignment horizontal="right"/>
    </xf>
    <xf numFmtId="0" fontId="45" fillId="14" borderId="0" xfId="0" applyFont="1" applyFill="1" applyProtection="1"/>
    <xf numFmtId="0" fontId="45" fillId="14" borderId="0" xfId="0" applyFont="1" applyFill="1" applyAlignment="1" applyProtection="1">
      <alignment horizontal="right"/>
    </xf>
    <xf numFmtId="0" fontId="45" fillId="0" borderId="0" xfId="0" applyFont="1" applyProtection="1"/>
    <xf numFmtId="0" fontId="46" fillId="0" borderId="29" xfId="0" applyFont="1" applyBorder="1" applyProtection="1"/>
    <xf numFmtId="0" fontId="45" fillId="0" borderId="30" xfId="0" applyFont="1" applyBorder="1" applyProtection="1"/>
    <xf numFmtId="0" fontId="45" fillId="0" borderId="31" xfId="0" applyFont="1" applyBorder="1" applyProtection="1"/>
    <xf numFmtId="0" fontId="45" fillId="0" borderId="0" xfId="0" applyFont="1" applyBorder="1" applyProtection="1"/>
    <xf numFmtId="0" fontId="47" fillId="0" borderId="32" xfId="0" applyFont="1" applyBorder="1" applyProtection="1"/>
    <xf numFmtId="0" fontId="47" fillId="0" borderId="0" xfId="0" applyFont="1" applyBorder="1" applyProtection="1"/>
    <xf numFmtId="0" fontId="47" fillId="0" borderId="33" xfId="0" applyFont="1" applyBorder="1" applyProtection="1"/>
    <xf numFmtId="0" fontId="1" fillId="14" borderId="0" xfId="17" applyFont="1" applyFill="1" applyBorder="1" applyProtection="1"/>
    <xf numFmtId="0" fontId="46" fillId="17" borderId="27" xfId="0" applyFont="1" applyFill="1" applyBorder="1" applyProtection="1"/>
    <xf numFmtId="0" fontId="45" fillId="0" borderId="32" xfId="0" applyFont="1" applyBorder="1" applyProtection="1"/>
    <xf numFmtId="0" fontId="45" fillId="17" borderId="33" xfId="0" applyFont="1" applyFill="1" applyBorder="1" applyProtection="1"/>
    <xf numFmtId="0" fontId="45" fillId="14" borderId="0" xfId="0" applyFont="1" applyFill="1" applyBorder="1" applyProtection="1"/>
    <xf numFmtId="0" fontId="45" fillId="0" borderId="28" xfId="0" applyFont="1" applyBorder="1" applyAlignment="1" applyProtection="1">
      <alignment horizontal="center"/>
      <protection locked="0"/>
    </xf>
    <xf numFmtId="0" fontId="46" fillId="14" borderId="0" xfId="0" applyFont="1" applyFill="1" applyAlignment="1"/>
    <xf numFmtId="0" fontId="45" fillId="0" borderId="28" xfId="0" applyFont="1" applyFill="1" applyBorder="1" applyProtection="1"/>
    <xf numFmtId="0" fontId="45" fillId="0" borderId="34" xfId="0" applyFont="1" applyBorder="1" applyProtection="1"/>
    <xf numFmtId="0" fontId="45" fillId="0" borderId="35" xfId="0" applyFont="1" applyBorder="1" applyProtection="1"/>
    <xf numFmtId="0" fontId="45" fillId="17" borderId="36" xfId="0" applyFont="1" applyFill="1" applyBorder="1" applyProtection="1"/>
    <xf numFmtId="0" fontId="45" fillId="0" borderId="0" xfId="0" applyFont="1" applyFill="1" applyBorder="1" applyProtection="1"/>
    <xf numFmtId="0" fontId="45" fillId="0" borderId="0" xfId="0" applyFont="1" applyBorder="1"/>
    <xf numFmtId="0" fontId="48" fillId="0" borderId="29" xfId="0" applyFont="1" applyBorder="1" applyProtection="1"/>
    <xf numFmtId="0" fontId="49" fillId="14" borderId="0" xfId="0" applyFont="1" applyFill="1" applyBorder="1" applyProtection="1"/>
    <xf numFmtId="0" fontId="46" fillId="0" borderId="37" xfId="0" applyFont="1" applyBorder="1" applyProtection="1"/>
    <xf numFmtId="0" fontId="45" fillId="0" borderId="38" xfId="0" applyFont="1" applyBorder="1" applyProtection="1"/>
    <xf numFmtId="0" fontId="45" fillId="0" borderId="39" xfId="0" applyFont="1" applyBorder="1" applyProtection="1"/>
    <xf numFmtId="0" fontId="45" fillId="0" borderId="11" xfId="0" applyFont="1" applyBorder="1" applyAlignment="1" applyProtection="1">
      <alignment horizontal="center"/>
    </xf>
    <xf numFmtId="0" fontId="45" fillId="0" borderId="33" xfId="0" applyFont="1" applyBorder="1" applyProtection="1"/>
    <xf numFmtId="0" fontId="46" fillId="0" borderId="32" xfId="0" applyFont="1" applyFill="1" applyBorder="1" applyProtection="1"/>
    <xf numFmtId="0" fontId="47" fillId="0" borderId="0" xfId="0" applyFont="1" applyFill="1" applyBorder="1" applyAlignment="1" applyProtection="1">
      <alignment horizontal="right"/>
    </xf>
    <xf numFmtId="0" fontId="45" fillId="0" borderId="24" xfId="0" applyFont="1" applyFill="1" applyBorder="1" applyProtection="1"/>
    <xf numFmtId="0" fontId="45" fillId="0" borderId="19" xfId="0" applyFont="1" applyFill="1" applyBorder="1" applyProtection="1"/>
    <xf numFmtId="0" fontId="45" fillId="0" borderId="40" xfId="0" applyFont="1" applyFill="1" applyBorder="1" applyProtection="1"/>
    <xf numFmtId="0" fontId="45" fillId="0" borderId="41" xfId="0" applyFont="1" applyBorder="1" applyProtection="1"/>
    <xf numFmtId="0" fontId="45" fillId="0" borderId="15" xfId="0" applyFont="1" applyBorder="1" applyProtection="1"/>
    <xf numFmtId="0" fontId="45" fillId="0" borderId="42" xfId="0" applyFont="1" applyBorder="1" applyProtection="1"/>
    <xf numFmtId="0" fontId="45" fillId="0" borderId="16" xfId="0" applyFont="1" applyBorder="1" applyAlignment="1" applyProtection="1">
      <alignment horizontal="center"/>
    </xf>
    <xf numFmtId="0" fontId="45" fillId="0" borderId="32" xfId="0" applyFont="1" applyFill="1" applyBorder="1" applyProtection="1"/>
    <xf numFmtId="0" fontId="46" fillId="0" borderId="19" xfId="0" applyFont="1" applyFill="1" applyBorder="1" applyProtection="1"/>
    <xf numFmtId="0" fontId="46" fillId="0" borderId="19" xfId="0" applyFont="1" applyBorder="1" applyProtection="1"/>
    <xf numFmtId="0" fontId="46" fillId="0" borderId="17" xfId="0" applyFont="1" applyFill="1" applyBorder="1" applyProtection="1"/>
    <xf numFmtId="0" fontId="45" fillId="0" borderId="19" xfId="0" applyFont="1" applyBorder="1" applyProtection="1"/>
    <xf numFmtId="0" fontId="45" fillId="0" borderId="40" xfId="0" applyFont="1" applyBorder="1" applyProtection="1"/>
    <xf numFmtId="0" fontId="45" fillId="0" borderId="25" xfId="0" applyFont="1" applyFill="1" applyBorder="1" applyProtection="1"/>
    <xf numFmtId="0" fontId="45" fillId="0" borderId="18" xfId="0" applyFont="1" applyFill="1" applyBorder="1" applyProtection="1"/>
    <xf numFmtId="0" fontId="45" fillId="0" borderId="18" xfId="0" applyFont="1" applyBorder="1" applyProtection="1"/>
    <xf numFmtId="0" fontId="45" fillId="0" borderId="43" xfId="0" applyFont="1" applyBorder="1" applyProtection="1"/>
    <xf numFmtId="0" fontId="45" fillId="0" borderId="19" xfId="0" applyFont="1" applyBorder="1" applyAlignment="1" applyProtection="1">
      <alignment horizontal="center" vertical="center"/>
    </xf>
    <xf numFmtId="0" fontId="1" fillId="14" borderId="17" xfId="17" applyFont="1" applyFill="1" applyBorder="1" applyAlignment="1" applyProtection="1">
      <alignment horizontal="center" vertical="center"/>
    </xf>
    <xf numFmtId="0" fontId="45" fillId="0" borderId="24" xfId="0" applyFont="1" applyBorder="1" applyAlignment="1" applyProtection="1">
      <alignment horizontal="center" vertical="center"/>
    </xf>
    <xf numFmtId="0" fontId="45" fillId="0" borderId="40" xfId="0" applyFont="1" applyBorder="1" applyAlignment="1" applyProtection="1">
      <alignment horizontal="center" vertical="center"/>
    </xf>
    <xf numFmtId="0" fontId="45" fillId="14" borderId="17" xfId="0" applyFont="1" applyFill="1" applyBorder="1" applyAlignment="1" applyProtection="1">
      <alignment horizontal="center" vertical="center"/>
    </xf>
    <xf numFmtId="0" fontId="45" fillId="0" borderId="19" xfId="0" applyFont="1" applyFill="1" applyBorder="1" applyAlignment="1" applyProtection="1">
      <alignment horizontal="center" vertical="center"/>
    </xf>
    <xf numFmtId="0" fontId="45" fillId="0" borderId="26" xfId="0" applyFont="1" applyBorder="1" applyAlignment="1" applyProtection="1">
      <alignment horizontal="center" vertical="center"/>
    </xf>
    <xf numFmtId="0" fontId="45" fillId="0" borderId="44" xfId="0" applyFont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 vertical="center"/>
    </xf>
    <xf numFmtId="0" fontId="45" fillId="0" borderId="46" xfId="0" applyFont="1" applyBorder="1" applyAlignment="1" applyProtection="1">
      <alignment horizontal="center" vertical="center"/>
    </xf>
    <xf numFmtId="0" fontId="45" fillId="0" borderId="47" xfId="0" applyFont="1" applyBorder="1" applyAlignment="1" applyProtection="1">
      <alignment horizontal="center" vertical="center"/>
    </xf>
    <xf numFmtId="0" fontId="45" fillId="0" borderId="48" xfId="0" applyFont="1" applyBorder="1" applyAlignment="1" applyProtection="1">
      <alignment horizontal="center" vertical="center"/>
    </xf>
    <xf numFmtId="0" fontId="45" fillId="0" borderId="18" xfId="0" applyFont="1" applyBorder="1" applyAlignment="1" applyProtection="1">
      <alignment horizontal="center" vertical="center"/>
    </xf>
    <xf numFmtId="0" fontId="1" fillId="14" borderId="14" xfId="17" applyFont="1" applyFill="1" applyBorder="1" applyAlignment="1" applyProtection="1">
      <alignment horizontal="center" vertical="center"/>
    </xf>
    <xf numFmtId="0" fontId="45" fillId="0" borderId="25" xfId="0" applyFont="1" applyBorder="1" applyAlignment="1" applyProtection="1">
      <alignment horizontal="center" vertical="center"/>
    </xf>
    <xf numFmtId="0" fontId="45" fillId="0" borderId="43" xfId="0" applyFont="1" applyBorder="1" applyAlignment="1" applyProtection="1">
      <alignment horizontal="center" vertical="center"/>
    </xf>
    <xf numFmtId="0" fontId="45" fillId="14" borderId="21" xfId="0" applyFont="1" applyFill="1" applyBorder="1" applyProtection="1"/>
    <xf numFmtId="0" fontId="45" fillId="14" borderId="21" xfId="0" applyFont="1" applyFill="1" applyBorder="1" applyAlignment="1"/>
    <xf numFmtId="0" fontId="45" fillId="0" borderId="0" xfId="0" applyFont="1" applyFill="1" applyProtection="1"/>
    <xf numFmtId="0" fontId="46" fillId="0" borderId="0" xfId="0" applyFont="1" applyBorder="1" applyProtection="1"/>
    <xf numFmtId="0" fontId="45" fillId="0" borderId="36" xfId="0" applyFont="1" applyBorder="1" applyProtection="1"/>
    <xf numFmtId="0" fontId="1" fillId="14" borderId="21" xfId="17" applyFont="1" applyFill="1" applyBorder="1" applyProtection="1"/>
    <xf numFmtId="0" fontId="45" fillId="14" borderId="0" xfId="0" applyFont="1" applyFill="1" applyBorder="1" applyAlignment="1"/>
    <xf numFmtId="0" fontId="45" fillId="0" borderId="0" xfId="0" applyFont="1" applyFill="1" applyBorder="1" applyAlignment="1"/>
    <xf numFmtId="0" fontId="45" fillId="0" borderId="0" xfId="0" applyFont="1" applyFill="1" applyBorder="1"/>
    <xf numFmtId="0" fontId="45" fillId="14" borderId="0" xfId="0" applyFont="1" applyFill="1" applyAlignment="1" applyProtection="1">
      <alignment vertical="center"/>
    </xf>
    <xf numFmtId="0" fontId="45" fillId="0" borderId="49" xfId="0" applyFont="1" applyBorder="1" applyAlignment="1" applyProtection="1">
      <alignment vertical="center"/>
    </xf>
    <xf numFmtId="0" fontId="45" fillId="0" borderId="50" xfId="0" applyFont="1" applyBorder="1" applyAlignment="1" applyProtection="1">
      <alignment vertical="center"/>
    </xf>
    <xf numFmtId="0" fontId="45" fillId="0" borderId="28" xfId="0" applyFont="1" applyBorder="1" applyAlignment="1" applyProtection="1">
      <alignment vertical="center"/>
    </xf>
    <xf numFmtId="0" fontId="1" fillId="14" borderId="13" xfId="19" applyFont="1" applyFill="1" applyBorder="1" applyAlignment="1" applyProtection="1">
      <alignment vertical="center"/>
    </xf>
    <xf numFmtId="0" fontId="45" fillId="0" borderId="9" xfId="0" applyFont="1" applyFill="1" applyBorder="1" applyProtection="1"/>
    <xf numFmtId="0" fontId="45" fillId="0" borderId="14" xfId="0" applyFont="1" applyBorder="1" applyProtection="1"/>
    <xf numFmtId="0" fontId="45" fillId="0" borderId="23" xfId="0" applyFont="1" applyBorder="1" applyProtection="1"/>
    <xf numFmtId="0" fontId="45" fillId="0" borderId="23" xfId="0" applyFont="1" applyFill="1" applyBorder="1" applyProtection="1"/>
    <xf numFmtId="0" fontId="45" fillId="0" borderId="51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0" xfId="0" applyNumberFormat="1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horizontal="center" vertical="center" wrapText="1"/>
    </xf>
    <xf numFmtId="0" fontId="18" fillId="14" borderId="0" xfId="0" applyFont="1" applyFill="1" applyAlignment="1" applyProtection="1">
      <alignment vertical="center"/>
    </xf>
    <xf numFmtId="0" fontId="18" fillId="14" borderId="0" xfId="0" applyFont="1" applyFill="1" applyAlignment="1">
      <alignment vertical="center"/>
    </xf>
    <xf numFmtId="0" fontId="18" fillId="14" borderId="15" xfId="0" applyFont="1" applyFill="1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18" xfId="19" applyFont="1" applyFill="1" applyBorder="1" applyAlignment="1" applyProtection="1">
      <alignment horizontal="center" vertical="center"/>
    </xf>
    <xf numFmtId="0" fontId="1" fillId="14" borderId="0" xfId="0" applyFont="1" applyFill="1" applyBorder="1" applyAlignment="1" applyProtection="1">
      <alignment horizontal="center" vertical="center"/>
    </xf>
    <xf numFmtId="0" fontId="1" fillId="0" borderId="22" xfId="19" applyFont="1" applyFill="1" applyBorder="1" applyAlignment="1" applyProtection="1">
      <alignment horizontal="center" vertical="center"/>
    </xf>
    <xf numFmtId="0" fontId="18" fillId="14" borderId="21" xfId="0" applyFont="1" applyFill="1" applyBorder="1" applyAlignment="1" applyProtection="1">
      <alignment vertical="center"/>
    </xf>
    <xf numFmtId="0" fontId="18" fillId="14" borderId="22" xfId="0" applyFont="1" applyFill="1" applyBorder="1" applyAlignment="1" applyProtection="1">
      <alignment vertical="center"/>
    </xf>
    <xf numFmtId="0" fontId="18" fillId="14" borderId="0" xfId="0" applyFont="1" applyFill="1" applyBorder="1" applyAlignment="1" applyProtection="1">
      <alignment horizontal="center" vertical="center"/>
    </xf>
    <xf numFmtId="0" fontId="18" fillId="14" borderId="19" xfId="0" applyFont="1" applyFill="1" applyBorder="1" applyAlignment="1" applyProtection="1">
      <alignment horizontal="center"/>
      <protection locked="0"/>
    </xf>
    <xf numFmtId="0" fontId="21" fillId="14" borderId="0" xfId="0" applyFont="1" applyFill="1" applyAlignment="1" applyProtection="1">
      <alignment horizontal="center" vertical="center"/>
    </xf>
    <xf numFmtId="0" fontId="18" fillId="14" borderId="0" xfId="0" applyNumberFormat="1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vertical="center"/>
    </xf>
    <xf numFmtId="0" fontId="22" fillId="14" borderId="0" xfId="0" applyFont="1" applyFill="1" applyBorder="1" applyAlignment="1" applyProtection="1">
      <alignment horizontal="center" vertical="center"/>
    </xf>
    <xf numFmtId="0" fontId="51" fillId="0" borderId="19" xfId="2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right"/>
    </xf>
    <xf numFmtId="0" fontId="11" fillId="14" borderId="0" xfId="17" applyFont="1" applyFill="1" applyBorder="1" applyAlignment="1" applyProtection="1">
      <alignment horizontal="center" vertical="top"/>
    </xf>
    <xf numFmtId="0" fontId="46" fillId="0" borderId="0" xfId="0" applyFont="1" applyProtection="1"/>
    <xf numFmtId="0" fontId="46" fillId="0" borderId="17" xfId="0" applyFont="1" applyBorder="1" applyProtection="1"/>
    <xf numFmtId="0" fontId="46" fillId="17" borderId="23" xfId="0" applyFont="1" applyFill="1" applyBorder="1" applyAlignment="1" applyProtection="1">
      <alignment horizontal="center"/>
    </xf>
    <xf numFmtId="0" fontId="1" fillId="15" borderId="19" xfId="0" applyNumberFormat="1" applyFont="1" applyFill="1" applyBorder="1" applyAlignment="1" applyProtection="1">
      <alignment horizontal="center" vertical="center"/>
    </xf>
    <xf numFmtId="0" fontId="1" fillId="14" borderId="0" xfId="18" applyFont="1" applyFill="1" applyAlignment="1" applyProtection="1">
      <alignment vertical="top"/>
    </xf>
    <xf numFmtId="165" fontId="18" fillId="16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18" xfId="18" applyNumberFormat="1" applyFont="1" applyFill="1" applyBorder="1" applyAlignment="1" applyProtection="1">
      <alignment horizontal="center"/>
    </xf>
    <xf numFmtId="165" fontId="1" fillId="14" borderId="0" xfId="18" applyNumberFormat="1" applyFont="1" applyFill="1" applyProtection="1"/>
    <xf numFmtId="165" fontId="1" fillId="0" borderId="0" xfId="18" applyNumberFormat="1" applyFont="1" applyFill="1" applyAlignment="1" applyProtection="1">
      <alignment horizontal="right"/>
    </xf>
    <xf numFmtId="165" fontId="15" fillId="0" borderId="19" xfId="18" applyNumberFormat="1" applyFont="1" applyFill="1" applyBorder="1" applyAlignment="1" applyProtection="1">
      <alignment horizontal="center"/>
    </xf>
    <xf numFmtId="165" fontId="1" fillId="0" borderId="19" xfId="18" applyNumberFormat="1" applyFont="1" applyFill="1" applyBorder="1" applyAlignment="1" applyProtection="1">
      <alignment horizontal="center" vertical="center" wrapText="1"/>
    </xf>
    <xf numFmtId="165" fontId="1" fillId="16" borderId="19" xfId="18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18" applyNumberFormat="1" applyFont="1" applyProtection="1"/>
    <xf numFmtId="165" fontId="1" fillId="14" borderId="19" xfId="18" applyNumberFormat="1" applyFill="1" applyBorder="1" applyAlignment="1" applyProtection="1">
      <alignment horizontal="center"/>
    </xf>
    <xf numFmtId="165" fontId="11" fillId="14" borderId="19" xfId="18" applyNumberFormat="1" applyFont="1" applyFill="1" applyBorder="1" applyAlignment="1" applyProtection="1">
      <alignment horizontal="center"/>
    </xf>
    <xf numFmtId="164" fontId="1" fillId="16" borderId="19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Protection="1"/>
    <xf numFmtId="165" fontId="11" fillId="0" borderId="18" xfId="19" applyNumberFormat="1" applyFont="1" applyFill="1" applyBorder="1" applyAlignment="1" applyProtection="1">
      <alignment horizontal="center" vertical="center"/>
    </xf>
    <xf numFmtId="165" fontId="1" fillId="14" borderId="0" xfId="19" applyNumberFormat="1" applyFont="1" applyFill="1" applyAlignment="1" applyProtection="1">
      <alignment vertical="center"/>
    </xf>
    <xf numFmtId="165" fontId="1" fillId="14" borderId="0" xfId="19" applyNumberFormat="1" applyFont="1" applyFill="1" applyAlignment="1" applyProtection="1">
      <alignment horizontal="right" vertical="center"/>
    </xf>
    <xf numFmtId="165" fontId="15" fillId="0" borderId="19" xfId="19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5" fontId="18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19" applyFont="1" applyFill="1" applyBorder="1" applyAlignment="1" applyProtection="1">
      <alignment horizontal="center" vertical="center" wrapText="1"/>
      <protection locked="0"/>
    </xf>
    <xf numFmtId="165" fontId="18" fillId="0" borderId="19" xfId="19" applyNumberFormat="1" applyFont="1" applyFill="1" applyBorder="1" applyAlignment="1" applyProtection="1">
      <alignment horizontal="center" vertical="center" wrapText="1"/>
      <protection locked="0"/>
    </xf>
    <xf numFmtId="0" fontId="18" fillId="14" borderId="10" xfId="0" applyFont="1" applyFill="1" applyBorder="1" applyAlignment="1">
      <alignment horizontal="left" vertical="center"/>
    </xf>
    <xf numFmtId="0" fontId="11" fillId="0" borderId="15" xfId="0" applyFont="1" applyFill="1" applyBorder="1" applyAlignment="1" applyProtection="1">
      <alignment horizontal="right" vertical="center"/>
    </xf>
    <xf numFmtId="0" fontId="11" fillId="14" borderId="15" xfId="0" applyFont="1" applyFill="1" applyBorder="1" applyAlignment="1" applyProtection="1">
      <alignment horizontal="right" vertical="center"/>
    </xf>
    <xf numFmtId="0" fontId="51" fillId="14" borderId="16" xfId="0" applyFont="1" applyFill="1" applyBorder="1" applyAlignment="1" applyProtection="1">
      <alignment vertical="center"/>
      <protection locked="0"/>
    </xf>
    <xf numFmtId="0" fontId="51" fillId="14" borderId="16" xfId="0" applyFont="1" applyFill="1" applyBorder="1" applyAlignment="1" applyProtection="1">
      <alignment horizontal="center" vertical="center"/>
      <protection locked="0"/>
    </xf>
    <xf numFmtId="0" fontId="18" fillId="14" borderId="0" xfId="0" applyFont="1" applyFill="1" applyBorder="1" applyAlignment="1">
      <alignment horizontal="left" vertical="center"/>
    </xf>
    <xf numFmtId="0" fontId="1" fillId="14" borderId="9" xfId="20" applyFont="1" applyFill="1" applyBorder="1" applyAlignment="1" applyProtection="1">
      <alignment horizontal="left" vertical="center"/>
    </xf>
    <xf numFmtId="0" fontId="18" fillId="14" borderId="11" xfId="0" applyFont="1" applyFill="1" applyBorder="1" applyAlignment="1">
      <alignment horizontal="left" vertical="center"/>
    </xf>
    <xf numFmtId="0" fontId="1" fillId="14" borderId="12" xfId="20" applyFont="1" applyFill="1" applyBorder="1" applyAlignment="1" applyProtection="1">
      <alignment horizontal="left" vertical="center"/>
    </xf>
    <xf numFmtId="0" fontId="18" fillId="14" borderId="13" xfId="0" applyFont="1" applyFill="1" applyBorder="1" applyAlignment="1">
      <alignment horizontal="left" vertical="center"/>
    </xf>
    <xf numFmtId="0" fontId="1" fillId="14" borderId="14" xfId="20" applyFont="1" applyFill="1" applyBorder="1" applyAlignment="1" applyProtection="1">
      <alignment horizontal="left" vertical="center"/>
    </xf>
    <xf numFmtId="0" fontId="18" fillId="14" borderId="15" xfId="0" applyFont="1" applyFill="1" applyBorder="1" applyAlignment="1">
      <alignment horizontal="left" vertical="center"/>
    </xf>
    <xf numFmtId="0" fontId="18" fillId="14" borderId="16" xfId="0" applyFont="1" applyFill="1" applyBorder="1" applyAlignment="1">
      <alignment horizontal="left" vertical="center"/>
    </xf>
    <xf numFmtId="0" fontId="7" fillId="14" borderId="0" xfId="18" applyFont="1" applyFill="1" applyBorder="1" applyAlignment="1" applyProtection="1">
      <alignment horizontal="center" vertical="top"/>
    </xf>
    <xf numFmtId="0" fontId="16" fillId="14" borderId="0" xfId="18" applyFont="1" applyFill="1" applyBorder="1" applyProtection="1"/>
    <xf numFmtId="0" fontId="45" fillId="0" borderId="15" xfId="0" applyFont="1" applyFill="1" applyBorder="1" applyProtection="1"/>
    <xf numFmtId="0" fontId="45" fillId="0" borderId="0" xfId="0" applyFont="1" applyBorder="1" applyAlignment="1" applyProtection="1">
      <alignment horizontal="right"/>
    </xf>
    <xf numFmtId="0" fontId="1" fillId="14" borderId="22" xfId="17" applyFont="1" applyFill="1" applyBorder="1" applyAlignment="1" applyProtection="1">
      <alignment horizontal="center" vertical="center"/>
    </xf>
    <xf numFmtId="0" fontId="1" fillId="14" borderId="52" xfId="17" applyFont="1" applyFill="1" applyBorder="1" applyAlignment="1" applyProtection="1">
      <alignment horizontal="center" vertical="center"/>
    </xf>
    <xf numFmtId="0" fontId="45" fillId="0" borderId="41" xfId="0" applyFont="1" applyFill="1" applyBorder="1" applyProtection="1"/>
    <xf numFmtId="0" fontId="45" fillId="0" borderId="42" xfId="0" applyFont="1" applyFill="1" applyBorder="1" applyProtection="1"/>
    <xf numFmtId="0" fontId="46" fillId="0" borderId="0" xfId="0" applyFont="1" applyBorder="1" applyAlignment="1" applyProtection="1">
      <alignment horizontal="right"/>
    </xf>
    <xf numFmtId="0" fontId="45" fillId="0" borderId="0" xfId="0" applyFont="1" applyBorder="1" applyAlignment="1"/>
    <xf numFmtId="0" fontId="45" fillId="0" borderId="53" xfId="0" applyFont="1" applyBorder="1" applyProtection="1"/>
    <xf numFmtId="0" fontId="45" fillId="0" borderId="54" xfId="0" applyFont="1" applyBorder="1" applyProtection="1"/>
    <xf numFmtId="0" fontId="45" fillId="0" borderId="55" xfId="0" applyFont="1" applyBorder="1" applyProtection="1"/>
    <xf numFmtId="0" fontId="45" fillId="0" borderId="46" xfId="0" applyFont="1" applyBorder="1" applyAlignment="1"/>
    <xf numFmtId="0" fontId="45" fillId="0" borderId="47" xfId="0" applyFont="1" applyBorder="1" applyAlignment="1"/>
    <xf numFmtId="0" fontId="45" fillId="0" borderId="48" xfId="0" applyFont="1" applyBorder="1" applyAlignment="1"/>
    <xf numFmtId="0" fontId="45" fillId="0" borderId="26" xfId="0" applyFont="1" applyBorder="1" applyProtection="1"/>
    <xf numFmtId="0" fontId="45" fillId="0" borderId="44" xfId="0" applyFont="1" applyBorder="1" applyProtection="1"/>
    <xf numFmtId="0" fontId="45" fillId="0" borderId="45" xfId="0" applyFont="1" applyBorder="1" applyProtection="1"/>
    <xf numFmtId="0" fontId="45" fillId="0" borderId="32" xfId="0" applyFont="1" applyBorder="1" applyAlignment="1"/>
    <xf numFmtId="0" fontId="1" fillId="14" borderId="56" xfId="17" applyFont="1" applyFill="1" applyBorder="1" applyAlignment="1" applyProtection="1">
      <alignment horizontal="center" vertical="center"/>
    </xf>
    <xf numFmtId="0" fontId="46" fillId="18" borderId="46" xfId="0" applyFont="1" applyFill="1" applyBorder="1" applyProtection="1"/>
    <xf numFmtId="0" fontId="46" fillId="18" borderId="47" xfId="0" applyFont="1" applyFill="1" applyBorder="1" applyProtection="1"/>
    <xf numFmtId="0" fontId="46" fillId="18" borderId="48" xfId="0" applyFont="1" applyFill="1" applyBorder="1" applyProtection="1"/>
    <xf numFmtId="0" fontId="1" fillId="14" borderId="57" xfId="17" applyFont="1" applyFill="1" applyBorder="1" applyAlignment="1" applyProtection="1">
      <alignment horizontal="center" vertical="center"/>
    </xf>
    <xf numFmtId="0" fontId="45" fillId="17" borderId="24" xfId="0" applyFont="1" applyFill="1" applyBorder="1" applyProtection="1"/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165" fontId="5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165" fontId="4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19" borderId="58" xfId="0" applyFont="1" applyFill="1" applyBorder="1" applyAlignment="1">
      <alignment horizontal="right" vertical="center"/>
    </xf>
    <xf numFmtId="0" fontId="24" fillId="19" borderId="59" xfId="0" applyFont="1" applyFill="1" applyBorder="1" applyAlignment="1">
      <alignment vertical="center"/>
    </xf>
    <xf numFmtId="0" fontId="42" fillId="19" borderId="59" xfId="0" applyFont="1" applyFill="1" applyBorder="1" applyAlignment="1">
      <alignment horizontal="left" vertical="center" wrapText="1"/>
    </xf>
    <xf numFmtId="165" fontId="42" fillId="19" borderId="59" xfId="0" applyNumberFormat="1" applyFont="1" applyFill="1" applyBorder="1" applyAlignment="1">
      <alignment horizontal="center" vertical="center"/>
    </xf>
    <xf numFmtId="0" fontId="24" fillId="19" borderId="60" xfId="0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165" fontId="24" fillId="14" borderId="18" xfId="0" applyNumberFormat="1" applyFont="1" applyFill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165" fontId="24" fillId="14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 vertical="center"/>
    </xf>
    <xf numFmtId="1" fontId="24" fillId="14" borderId="19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right" vertical="center"/>
    </xf>
    <xf numFmtId="0" fontId="8" fillId="14" borderId="19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19" borderId="59" xfId="0" applyFont="1" applyFill="1" applyBorder="1" applyAlignment="1">
      <alignment horizontal="left" vertical="center" wrapText="1"/>
    </xf>
    <xf numFmtId="165" fontId="24" fillId="19" borderId="59" xfId="0" applyNumberFormat="1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left" vertical="center" wrapText="1"/>
    </xf>
    <xf numFmtId="165" fontId="8" fillId="14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5" fontId="24" fillId="0" borderId="19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 wrapText="1"/>
    </xf>
    <xf numFmtId="165" fontId="24" fillId="0" borderId="23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54" fillId="19" borderId="59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 wrapText="1"/>
    </xf>
    <xf numFmtId="165" fontId="24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165" fontId="24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45" fillId="17" borderId="19" xfId="0" applyFont="1" applyFill="1" applyBorder="1" applyProtection="1"/>
    <xf numFmtId="0" fontId="45" fillId="0" borderId="0" xfId="0" applyFont="1" applyAlignment="1" applyProtection="1">
      <alignment horizontal="right"/>
    </xf>
    <xf numFmtId="0" fontId="1" fillId="14" borderId="63" xfId="17" applyFont="1" applyFill="1" applyBorder="1" applyAlignment="1" applyProtection="1">
      <alignment horizontal="center" vertical="center"/>
    </xf>
    <xf numFmtId="0" fontId="1" fillId="14" borderId="11" xfId="17" applyFont="1" applyFill="1" applyBorder="1" applyAlignment="1" applyProtection="1">
      <alignment horizontal="center" vertical="center"/>
    </xf>
    <xf numFmtId="0" fontId="1" fillId="14" borderId="64" xfId="17" applyFont="1" applyFill="1" applyBorder="1" applyAlignment="1" applyProtection="1">
      <alignment horizontal="center" vertical="center"/>
    </xf>
    <xf numFmtId="0" fontId="1" fillId="14" borderId="25" xfId="17" applyFont="1" applyFill="1" applyBorder="1" applyAlignment="1" applyProtection="1">
      <alignment horizontal="center" vertical="center"/>
    </xf>
    <xf numFmtId="0" fontId="1" fillId="14" borderId="16" xfId="17" applyFont="1" applyFill="1" applyBorder="1" applyAlignment="1" applyProtection="1">
      <alignment horizontal="center" vertical="center"/>
    </xf>
    <xf numFmtId="0" fontId="1" fillId="14" borderId="42" xfId="17" applyFont="1" applyFill="1" applyBorder="1" applyAlignment="1" applyProtection="1">
      <alignment horizontal="center" vertical="center"/>
    </xf>
    <xf numFmtId="0" fontId="1" fillId="14" borderId="65" xfId="17" applyFont="1" applyFill="1" applyBorder="1" applyAlignment="1" applyProtection="1">
      <alignment horizontal="center" vertical="center"/>
    </xf>
    <xf numFmtId="0" fontId="1" fillId="14" borderId="66" xfId="17" applyFont="1" applyFill="1" applyBorder="1" applyAlignment="1" applyProtection="1">
      <alignment horizontal="center" vertical="center"/>
    </xf>
    <xf numFmtId="0" fontId="1" fillId="14" borderId="67" xfId="17" applyFont="1" applyFill="1" applyBorder="1" applyAlignment="1" applyProtection="1">
      <alignment horizontal="center" vertical="center"/>
    </xf>
    <xf numFmtId="0" fontId="11" fillId="14" borderId="24" xfId="17" applyFont="1" applyFill="1" applyBorder="1" applyAlignment="1" applyProtection="1"/>
    <xf numFmtId="0" fontId="11" fillId="14" borderId="24" xfId="17" applyFont="1" applyFill="1" applyBorder="1" applyAlignment="1" applyProtection="1">
      <alignment vertical="center"/>
    </xf>
    <xf numFmtId="0" fontId="24" fillId="0" borderId="23" xfId="0" applyFont="1" applyFill="1" applyBorder="1" applyAlignment="1">
      <alignment vertical="center"/>
    </xf>
    <xf numFmtId="0" fontId="1" fillId="14" borderId="37" xfId="17" applyFont="1" applyFill="1" applyBorder="1" applyAlignment="1" applyProtection="1">
      <alignment horizontal="left"/>
    </xf>
    <xf numFmtId="0" fontId="1" fillId="14" borderId="38" xfId="17" applyFont="1" applyFill="1" applyBorder="1" applyAlignment="1" applyProtection="1">
      <alignment horizontal="left"/>
    </xf>
    <xf numFmtId="0" fontId="1" fillId="14" borderId="38" xfId="17" applyFont="1" applyFill="1" applyBorder="1" applyProtection="1"/>
    <xf numFmtId="0" fontId="50" fillId="14" borderId="38" xfId="17" applyFont="1" applyFill="1" applyBorder="1" applyProtection="1"/>
    <xf numFmtId="0" fontId="1" fillId="14" borderId="68" xfId="0" applyFont="1" applyFill="1" applyBorder="1" applyAlignment="1" applyProtection="1">
      <alignment horizontal="left"/>
    </xf>
    <xf numFmtId="0" fontId="1" fillId="14" borderId="69" xfId="0" applyFont="1" applyFill="1" applyBorder="1" applyAlignment="1" applyProtection="1">
      <alignment horizontal="left"/>
    </xf>
    <xf numFmtId="0" fontId="1" fillId="14" borderId="70" xfId="0" applyFont="1" applyFill="1" applyBorder="1" applyAlignment="1" applyProtection="1">
      <alignment horizontal="left"/>
    </xf>
    <xf numFmtId="0" fontId="45" fillId="14" borderId="70" xfId="0" applyFont="1" applyFill="1" applyBorder="1" applyProtection="1"/>
    <xf numFmtId="0" fontId="1" fillId="14" borderId="70" xfId="17" applyFont="1" applyFill="1" applyBorder="1" applyAlignment="1" applyProtection="1">
      <alignment horizontal="left"/>
    </xf>
    <xf numFmtId="0" fontId="45" fillId="14" borderId="70" xfId="0" applyFont="1" applyFill="1" applyBorder="1" applyAlignment="1"/>
    <xf numFmtId="0" fontId="1" fillId="14" borderId="37" xfId="17" applyFont="1" applyFill="1" applyBorder="1" applyAlignment="1" applyProtection="1">
      <alignment vertical="center"/>
    </xf>
    <xf numFmtId="0" fontId="1" fillId="14" borderId="38" xfId="17" applyFont="1" applyFill="1" applyBorder="1" applyAlignment="1" applyProtection="1">
      <alignment vertical="center"/>
    </xf>
    <xf numFmtId="0" fontId="45" fillId="14" borderId="38" xfId="0" applyFont="1" applyFill="1" applyBorder="1" applyAlignment="1"/>
    <xf numFmtId="0" fontId="1" fillId="14" borderId="68" xfId="17" applyFont="1" applyFill="1" applyBorder="1" applyAlignment="1" applyProtection="1">
      <alignment horizontal="left"/>
    </xf>
    <xf numFmtId="0" fontId="1" fillId="14" borderId="69" xfId="17" applyFont="1" applyFill="1" applyBorder="1" applyAlignment="1" applyProtection="1">
      <alignment horizontal="left"/>
    </xf>
    <xf numFmtId="0" fontId="1" fillId="14" borderId="70" xfId="17" applyFont="1" applyFill="1" applyBorder="1" applyProtection="1"/>
    <xf numFmtId="0" fontId="8" fillId="0" borderId="23" xfId="0" applyFont="1" applyFill="1" applyBorder="1" applyAlignment="1">
      <alignment horizontal="right" vertical="center"/>
    </xf>
    <xf numFmtId="0" fontId="11" fillId="0" borderId="19" xfId="0" applyFont="1" applyFill="1" applyBorder="1" applyAlignment="1" applyProtection="1">
      <alignment horizontal="left" vertical="center" wrapText="1"/>
    </xf>
    <xf numFmtId="0" fontId="11" fillId="14" borderId="21" xfId="18" applyFont="1" applyFill="1" applyBorder="1" applyAlignment="1" applyProtection="1">
      <alignment horizontal="right"/>
    </xf>
    <xf numFmtId="165" fontId="1" fillId="0" borderId="16" xfId="0" applyNumberFormat="1" applyFont="1" applyFill="1" applyBorder="1" applyAlignment="1" applyProtection="1">
      <alignment horizontal="center" vertical="center" wrapText="1"/>
    </xf>
    <xf numFmtId="49" fontId="1" fillId="16" borderId="19" xfId="18" applyNumberFormat="1" applyFon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Fill="1" applyBorder="1" applyAlignment="1" applyProtection="1">
      <alignment horizontal="center" vertical="center" wrapText="1"/>
    </xf>
    <xf numFmtId="164" fontId="1" fillId="16" borderId="19" xfId="0" applyNumberFormat="1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6" fillId="0" borderId="0" xfId="0" applyFont="1" applyFill="1" applyBorder="1" applyProtection="1">
      <protection locked="0"/>
    </xf>
    <xf numFmtId="0" fontId="57" fillId="0" borderId="0" xfId="0" applyFont="1" applyProtection="1"/>
    <xf numFmtId="164" fontId="1" fillId="0" borderId="19" xfId="0" applyNumberFormat="1" applyFont="1" applyFill="1" applyBorder="1" applyAlignment="1" applyProtection="1">
      <alignment horizontal="center" vertical="center"/>
    </xf>
    <xf numFmtId="0" fontId="5" fillId="0" borderId="19" xfId="18" applyFont="1" applyFill="1" applyBorder="1" applyAlignment="1" applyProtection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1" fillId="14" borderId="0" xfId="17" applyFont="1" applyFill="1" applyBorder="1" applyAlignment="1" applyProtection="1">
      <alignment horizontal="center" vertical="center"/>
    </xf>
    <xf numFmtId="0" fontId="1" fillId="14" borderId="22" xfId="18" applyFont="1" applyFill="1" applyBorder="1" applyAlignment="1" applyProtection="1">
      <alignment horizontal="right"/>
    </xf>
    <xf numFmtId="0" fontId="18" fillId="0" borderId="22" xfId="0" applyFont="1" applyFill="1" applyBorder="1" applyAlignment="1" applyProtection="1"/>
    <xf numFmtId="0" fontId="18" fillId="0" borderId="22" xfId="0" applyFont="1" applyFill="1" applyBorder="1" applyProtection="1"/>
    <xf numFmtId="0" fontId="12" fillId="0" borderId="0" xfId="17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45" fillId="0" borderId="19" xfId="0" applyNumberFormat="1" applyFont="1" applyBorder="1" applyProtection="1"/>
    <xf numFmtId="0" fontId="45" fillId="0" borderId="12" xfId="0" applyFont="1" applyBorder="1" applyProtection="1"/>
    <xf numFmtId="165" fontId="1" fillId="14" borderId="19" xfId="17" applyNumberFormat="1" applyFont="1" applyFill="1" applyBorder="1" applyAlignment="1" applyProtection="1">
      <alignment horizontal="center" vertical="center"/>
    </xf>
    <xf numFmtId="165" fontId="1" fillId="14" borderId="17" xfId="17" applyNumberFormat="1" applyFont="1" applyFill="1" applyBorder="1" applyAlignment="1" applyProtection="1">
      <alignment horizontal="center" vertical="center"/>
    </xf>
    <xf numFmtId="165" fontId="1" fillId="14" borderId="23" xfId="17" applyNumberFormat="1" applyFont="1" applyFill="1" applyBorder="1" applyAlignment="1" applyProtection="1">
      <alignment horizontal="center" vertical="center"/>
    </xf>
    <xf numFmtId="165" fontId="1" fillId="14" borderId="9" xfId="17" applyNumberFormat="1" applyFont="1" applyFill="1" applyBorder="1" applyAlignment="1" applyProtection="1">
      <alignment horizontal="center" vertical="center"/>
    </xf>
    <xf numFmtId="166" fontId="14" fillId="0" borderId="19" xfId="0" applyNumberFormat="1" applyFont="1" applyFill="1" applyBorder="1" applyAlignment="1" applyProtection="1">
      <alignment horizontal="center"/>
    </xf>
    <xf numFmtId="0" fontId="6" fillId="14" borderId="0" xfId="17" applyFont="1" applyFill="1" applyBorder="1" applyAlignment="1" applyProtection="1">
      <alignment horizontal="right" vertical="center"/>
    </xf>
    <xf numFmtId="0" fontId="4" fillId="14" borderId="0" xfId="13" applyNumberFormat="1" applyFont="1" applyFill="1" applyBorder="1" applyAlignment="1" applyProtection="1"/>
    <xf numFmtId="0" fontId="42" fillId="0" borderId="0" xfId="0" applyFont="1" applyBorder="1" applyAlignment="1" applyProtection="1"/>
    <xf numFmtId="0" fontId="4" fillId="0" borderId="0" xfId="13" applyFont="1" applyAlignment="1"/>
    <xf numFmtId="165" fontId="6" fillId="26" borderId="71" xfId="17" applyNumberFormat="1" applyFont="1" applyFill="1" applyBorder="1" applyAlignment="1" applyProtection="1">
      <alignment horizontal="center"/>
    </xf>
    <xf numFmtId="0" fontId="1" fillId="0" borderId="16" xfId="17" applyFont="1" applyFill="1" applyBorder="1" applyAlignment="1" applyProtection="1">
      <alignment horizontal="center" vertical="center"/>
    </xf>
    <xf numFmtId="165" fontId="1" fillId="0" borderId="18" xfId="17" applyNumberFormat="1" applyFont="1" applyFill="1" applyBorder="1" applyAlignment="1" applyProtection="1">
      <alignment horizontal="center" vertical="center"/>
    </xf>
    <xf numFmtId="165" fontId="1" fillId="0" borderId="14" xfId="17" applyNumberFormat="1" applyFont="1" applyFill="1" applyBorder="1" applyAlignment="1" applyProtection="1">
      <alignment horizontal="center" vertical="center"/>
    </xf>
    <xf numFmtId="0" fontId="1" fillId="0" borderId="11" xfId="17" applyFont="1" applyFill="1" applyBorder="1" applyAlignment="1" applyProtection="1">
      <alignment horizontal="center" vertical="center"/>
    </xf>
    <xf numFmtId="165" fontId="1" fillId="0" borderId="23" xfId="17" applyNumberFormat="1" applyFont="1" applyFill="1" applyBorder="1" applyAlignment="1" applyProtection="1">
      <alignment horizontal="center" vertical="center"/>
    </xf>
    <xf numFmtId="165" fontId="1" fillId="0" borderId="9" xfId="17" applyNumberFormat="1" applyFont="1" applyFill="1" applyBorder="1" applyAlignment="1" applyProtection="1">
      <alignment horizontal="center" vertical="center"/>
    </xf>
    <xf numFmtId="0" fontId="11" fillId="0" borderId="72" xfId="17" applyFont="1" applyFill="1" applyBorder="1" applyAlignment="1" applyProtection="1">
      <alignment horizontal="center" vertical="center"/>
    </xf>
    <xf numFmtId="0" fontId="11" fillId="14" borderId="73" xfId="17" applyFont="1" applyFill="1" applyBorder="1" applyAlignment="1" applyProtection="1">
      <alignment horizontal="center" vertical="center"/>
    </xf>
    <xf numFmtId="0" fontId="11" fillId="14" borderId="10" xfId="18" applyFont="1" applyFill="1" applyBorder="1" applyAlignment="1" applyProtection="1">
      <alignment horizontal="right"/>
    </xf>
    <xf numFmtId="0" fontId="61" fillId="14" borderId="0" xfId="21" applyFont="1" applyFill="1" applyAlignment="1" applyProtection="1">
      <alignment horizontal="left"/>
    </xf>
    <xf numFmtId="165" fontId="1" fillId="14" borderId="74" xfId="17" applyNumberFormat="1" applyFont="1" applyFill="1" applyBorder="1" applyAlignment="1" applyProtection="1">
      <alignment horizontal="center" vertical="center"/>
    </xf>
    <xf numFmtId="165" fontId="1" fillId="14" borderId="75" xfId="17" applyNumberFormat="1" applyFont="1" applyFill="1" applyBorder="1" applyAlignment="1" applyProtection="1">
      <alignment horizontal="center" vertical="center"/>
    </xf>
    <xf numFmtId="165" fontId="1" fillId="0" borderId="76" xfId="17" applyNumberFormat="1" applyFont="1" applyFill="1" applyBorder="1" applyAlignment="1" applyProtection="1">
      <alignment horizontal="center" vertical="center"/>
    </xf>
    <xf numFmtId="165" fontId="1" fillId="0" borderId="75" xfId="17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45" fillId="27" borderId="77" xfId="0" applyFont="1" applyFill="1" applyBorder="1" applyProtection="1"/>
    <xf numFmtId="0" fontId="45" fillId="0" borderId="35" xfId="0" applyFont="1" applyFill="1" applyBorder="1" applyProtection="1"/>
    <xf numFmtId="0" fontId="45" fillId="0" borderId="63" xfId="0" applyFont="1" applyBorder="1" applyProtection="1"/>
    <xf numFmtId="0" fontId="45" fillId="0" borderId="78" xfId="0" applyFont="1" applyBorder="1" applyProtection="1"/>
    <xf numFmtId="0" fontId="45" fillId="0" borderId="49" xfId="0" applyFont="1" applyBorder="1" applyProtection="1"/>
    <xf numFmtId="0" fontId="45" fillId="0" borderId="79" xfId="0" applyFont="1" applyBorder="1" applyProtection="1"/>
    <xf numFmtId="0" fontId="45" fillId="0" borderId="68" xfId="0" applyFont="1" applyBorder="1" applyAlignment="1" applyProtection="1">
      <alignment horizontal="center" vertical="center"/>
    </xf>
    <xf numFmtId="0" fontId="45" fillId="0" borderId="53" xfId="0" applyFont="1" applyBorder="1" applyAlignment="1" applyProtection="1">
      <alignment horizontal="center" vertical="center"/>
    </xf>
    <xf numFmtId="0" fontId="45" fillId="0" borderId="54" xfId="0" applyFont="1" applyBorder="1" applyAlignment="1" applyProtection="1">
      <alignment horizontal="center" vertical="center"/>
    </xf>
    <xf numFmtId="0" fontId="45" fillId="0" borderId="55" xfId="0" applyFont="1" applyBorder="1" applyAlignment="1" applyProtection="1">
      <alignment horizontal="center" vertical="center"/>
    </xf>
    <xf numFmtId="0" fontId="45" fillId="0" borderId="33" xfId="0" applyFont="1" applyFill="1" applyBorder="1" applyProtection="1"/>
    <xf numFmtId="0" fontId="10" fillId="14" borderId="40" xfId="0" applyFont="1" applyFill="1" applyBorder="1" applyAlignment="1" applyProtection="1">
      <alignment horizontal="center" vertical="center"/>
    </xf>
    <xf numFmtId="0" fontId="10" fillId="14" borderId="55" xfId="0" applyFont="1" applyFill="1" applyBorder="1" applyAlignment="1" applyProtection="1">
      <alignment horizontal="center" vertical="center"/>
    </xf>
    <xf numFmtId="0" fontId="10" fillId="14" borderId="45" xfId="0" applyFont="1" applyFill="1" applyBorder="1" applyAlignment="1" applyProtection="1">
      <alignment horizontal="center" vertical="center"/>
    </xf>
    <xf numFmtId="0" fontId="45" fillId="0" borderId="21" xfId="0" applyFont="1" applyFill="1" applyBorder="1" applyProtection="1"/>
    <xf numFmtId="0" fontId="45" fillId="0" borderId="10" xfId="0" applyFont="1" applyFill="1" applyBorder="1" applyProtection="1"/>
    <xf numFmtId="0" fontId="45" fillId="0" borderId="21" xfId="0" applyFont="1" applyBorder="1" applyProtection="1"/>
    <xf numFmtId="0" fontId="45" fillId="0" borderId="70" xfId="0" applyFont="1" applyBorder="1" applyProtection="1"/>
    <xf numFmtId="0" fontId="1" fillId="28" borderId="80" xfId="17" applyFont="1" applyFill="1" applyBorder="1" applyAlignment="1" applyProtection="1">
      <alignment horizontal="center" vertical="center"/>
    </xf>
    <xf numFmtId="0" fontId="1" fillId="26" borderId="80" xfId="17" applyFont="1" applyFill="1" applyBorder="1" applyAlignment="1" applyProtection="1">
      <alignment horizontal="center" vertical="center"/>
    </xf>
    <xf numFmtId="165" fontId="62" fillId="29" borderId="73" xfId="17" applyNumberFormat="1" applyFont="1" applyFill="1" applyBorder="1" applyAlignment="1" applyProtection="1">
      <alignment horizontal="center"/>
    </xf>
    <xf numFmtId="165" fontId="62" fillId="29" borderId="81" xfId="17" applyNumberFormat="1" applyFont="1" applyFill="1" applyBorder="1" applyAlignment="1" applyProtection="1">
      <alignment horizontal="center"/>
    </xf>
    <xf numFmtId="165" fontId="62" fillId="29" borderId="82" xfId="17" applyNumberFormat="1" applyFont="1" applyFill="1" applyBorder="1" applyAlignment="1" applyProtection="1">
      <alignment horizontal="center"/>
    </xf>
    <xf numFmtId="165" fontId="9" fillId="26" borderId="83" xfId="17" applyNumberFormat="1" applyFont="1" applyFill="1" applyBorder="1" applyAlignment="1" applyProtection="1">
      <alignment horizontal="center" vertical="center"/>
    </xf>
    <xf numFmtId="165" fontId="9" fillId="26" borderId="84" xfId="17" applyNumberFormat="1" applyFont="1" applyFill="1" applyBorder="1" applyAlignment="1" applyProtection="1">
      <alignment horizontal="center" vertical="center"/>
    </xf>
    <xf numFmtId="165" fontId="62" fillId="29" borderId="85" xfId="17" applyNumberFormat="1" applyFont="1" applyFill="1" applyBorder="1" applyAlignment="1" applyProtection="1">
      <alignment horizontal="center" vertical="center"/>
    </xf>
    <xf numFmtId="165" fontId="62" fillId="29" borderId="86" xfId="17" applyNumberFormat="1" applyFont="1" applyFill="1" applyBorder="1" applyAlignment="1" applyProtection="1">
      <alignment horizontal="center" vertical="center"/>
    </xf>
    <xf numFmtId="165" fontId="62" fillId="29" borderId="87" xfId="17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horizontal="center"/>
    </xf>
    <xf numFmtId="0" fontId="1" fillId="14" borderId="19" xfId="18" applyNumberFormat="1" applyFont="1" applyFill="1" applyBorder="1" applyAlignment="1" applyProtection="1">
      <alignment horizontal="center"/>
    </xf>
    <xf numFmtId="0" fontId="18" fillId="0" borderId="19" xfId="0" applyNumberFormat="1" applyFont="1" applyBorder="1" applyAlignment="1" applyProtection="1">
      <alignment horizontal="center"/>
    </xf>
    <xf numFmtId="0" fontId="1" fillId="14" borderId="18" xfId="18" applyNumberFormat="1" applyFont="1" applyFill="1" applyBorder="1" applyAlignment="1" applyProtection="1">
      <alignment horizontal="center"/>
    </xf>
    <xf numFmtId="0" fontId="1" fillId="0" borderId="88" xfId="17" applyFont="1" applyFill="1" applyBorder="1" applyAlignment="1" applyProtection="1">
      <alignment horizontal="left" vertical="center"/>
    </xf>
    <xf numFmtId="0" fontId="1" fillId="0" borderId="89" xfId="17" applyFont="1" applyFill="1" applyBorder="1" applyAlignment="1" applyProtection="1">
      <alignment horizontal="left" vertical="center"/>
    </xf>
    <xf numFmtId="0" fontId="1" fillId="0" borderId="90" xfId="17" applyFont="1" applyFill="1" applyBorder="1" applyAlignment="1" applyProtection="1">
      <alignment horizontal="left" vertical="center"/>
    </xf>
    <xf numFmtId="0" fontId="1" fillId="0" borderId="91" xfId="17" applyFont="1" applyFill="1" applyBorder="1" applyAlignment="1" applyProtection="1">
      <alignment horizontal="left" vertical="center"/>
    </xf>
    <xf numFmtId="0" fontId="1" fillId="0" borderId="17" xfId="17" applyFont="1" applyFill="1" applyBorder="1" applyAlignment="1" applyProtection="1">
      <alignment horizontal="left" vertical="center"/>
    </xf>
    <xf numFmtId="0" fontId="1" fillId="0" borderId="22" xfId="17" applyFont="1" applyFill="1" applyBorder="1" applyAlignment="1" applyProtection="1">
      <alignment horizontal="left" vertical="center"/>
    </xf>
    <xf numFmtId="0" fontId="1" fillId="0" borderId="92" xfId="17" applyFont="1" applyFill="1" applyBorder="1" applyAlignment="1" applyProtection="1">
      <alignment horizontal="left" vertical="center"/>
    </xf>
    <xf numFmtId="0" fontId="1" fillId="0" borderId="93" xfId="17" applyFont="1" applyFill="1" applyBorder="1" applyAlignment="1" applyProtection="1">
      <alignment horizontal="left" vertical="center"/>
    </xf>
    <xf numFmtId="0" fontId="1" fillId="14" borderId="17" xfId="20" applyFont="1" applyFill="1" applyBorder="1" applyAlignment="1" applyProtection="1">
      <alignment horizontal="left" vertical="center"/>
    </xf>
    <xf numFmtId="0" fontId="1" fillId="14" borderId="21" xfId="20" applyFont="1" applyFill="1" applyBorder="1" applyAlignment="1" applyProtection="1">
      <alignment horizontal="left" vertical="center"/>
    </xf>
    <xf numFmtId="166" fontId="14" fillId="14" borderId="49" xfId="17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1" fillId="0" borderId="17" xfId="20" applyFont="1" applyFill="1" applyBorder="1" applyAlignment="1" applyProtection="1">
      <alignment horizontal="left" vertical="center"/>
    </xf>
    <xf numFmtId="0" fontId="45" fillId="0" borderId="21" xfId="0" applyFont="1" applyFill="1" applyBorder="1" applyAlignment="1" applyProtection="1">
      <alignment horizontal="left" vertical="center"/>
    </xf>
    <xf numFmtId="0" fontId="63" fillId="0" borderId="0" xfId="0" applyFont="1" applyProtection="1"/>
    <xf numFmtId="0" fontId="45" fillId="30" borderId="32" xfId="0" applyFont="1" applyFill="1" applyBorder="1" applyProtection="1"/>
    <xf numFmtId="0" fontId="6" fillId="14" borderId="0" xfId="18" applyFont="1" applyFill="1" applyBorder="1" applyAlignment="1" applyProtection="1">
      <alignment horizontal="left"/>
    </xf>
    <xf numFmtId="0" fontId="45" fillId="0" borderId="0" xfId="0" applyFont="1" applyProtection="1">
      <protection locked="0"/>
    </xf>
    <xf numFmtId="0" fontId="0" fillId="0" borderId="0" xfId="0" applyProtection="1">
      <protection locked="0"/>
    </xf>
    <xf numFmtId="0" fontId="45" fillId="0" borderId="17" xfId="0" applyFont="1" applyBorder="1" applyProtection="1"/>
    <xf numFmtId="0" fontId="6" fillId="14" borderId="0" xfId="18" applyFont="1" applyFill="1" applyBorder="1" applyAlignment="1" applyProtection="1">
      <alignment horizontal="right"/>
    </xf>
    <xf numFmtId="166" fontId="14" fillId="0" borderId="0" xfId="0" applyNumberFormat="1" applyFont="1" applyFill="1" applyBorder="1" applyAlignment="1" applyProtection="1">
      <alignment horizontal="center"/>
    </xf>
    <xf numFmtId="0" fontId="16" fillId="28" borderId="0" xfId="18" applyFont="1" applyFill="1" applyProtection="1"/>
    <xf numFmtId="0" fontId="0" fillId="28" borderId="0" xfId="0" applyFill="1" applyProtection="1"/>
    <xf numFmtId="0" fontId="0" fillId="28" borderId="0" xfId="0" applyFill="1" applyBorder="1" applyProtection="1"/>
    <xf numFmtId="0" fontId="31" fillId="28" borderId="0" xfId="0" applyFont="1" applyFill="1" applyBorder="1" applyProtection="1"/>
    <xf numFmtId="0" fontId="11" fillId="28" borderId="0" xfId="17" applyFont="1" applyFill="1" applyBorder="1" applyAlignment="1" applyProtection="1">
      <alignment horizontal="left"/>
    </xf>
    <xf numFmtId="0" fontId="1" fillId="28" borderId="0" xfId="18" applyFill="1" applyProtection="1"/>
    <xf numFmtId="165" fontId="1" fillId="28" borderId="0" xfId="18" applyNumberFormat="1" applyFont="1" applyFill="1" applyBorder="1" applyAlignment="1" applyProtection="1">
      <alignment horizontal="center" vertical="center" wrapText="1"/>
    </xf>
    <xf numFmtId="0" fontId="16" fillId="28" borderId="0" xfId="18" applyFont="1" applyFill="1" applyAlignment="1" applyProtection="1">
      <alignment horizontal="center"/>
    </xf>
    <xf numFmtId="0" fontId="0" fillId="28" borderId="51" xfId="0" applyFill="1" applyBorder="1" applyProtection="1"/>
    <xf numFmtId="165" fontId="11" fillId="28" borderId="0" xfId="18" applyNumberFormat="1" applyFont="1" applyFill="1" applyBorder="1" applyAlignment="1" applyProtection="1">
      <alignment horizontal="center"/>
    </xf>
    <xf numFmtId="0" fontId="7" fillId="28" borderId="0" xfId="18" applyFont="1" applyFill="1" applyProtection="1"/>
    <xf numFmtId="0" fontId="64" fillId="28" borderId="0" xfId="18" applyFont="1" applyFill="1" applyAlignment="1" applyProtection="1">
      <alignment horizontal="center"/>
    </xf>
    <xf numFmtId="0" fontId="7" fillId="28" borderId="0" xfId="18" applyFont="1" applyFill="1" applyBorder="1" applyAlignment="1" applyProtection="1">
      <alignment horizontal="center"/>
    </xf>
    <xf numFmtId="165" fontId="1" fillId="28" borderId="0" xfId="18" applyNumberFormat="1" applyFont="1" applyFill="1" applyBorder="1" applyProtection="1"/>
    <xf numFmtId="165" fontId="1" fillId="28" borderId="0" xfId="18" applyNumberFormat="1" applyFont="1" applyFill="1" applyBorder="1" applyAlignment="1" applyProtection="1">
      <alignment horizontal="right"/>
    </xf>
    <xf numFmtId="165" fontId="15" fillId="28" borderId="0" xfId="18" applyNumberFormat="1" applyFont="1" applyFill="1" applyBorder="1" applyAlignment="1" applyProtection="1">
      <alignment horizontal="center"/>
    </xf>
    <xf numFmtId="0" fontId="7" fillId="28" borderId="10" xfId="18" applyFont="1" applyFill="1" applyBorder="1" applyAlignment="1" applyProtection="1">
      <alignment horizontal="left" vertical="top"/>
    </xf>
    <xf numFmtId="0" fontId="0" fillId="28" borderId="0" xfId="0" applyFill="1" applyBorder="1" applyAlignment="1" applyProtection="1"/>
    <xf numFmtId="0" fontId="7" fillId="28" borderId="0" xfId="18" applyFont="1" applyFill="1" applyBorder="1" applyAlignment="1" applyProtection="1">
      <alignment horizontal="left" vertical="top"/>
    </xf>
    <xf numFmtId="0" fontId="0" fillId="28" borderId="0" xfId="0" applyNumberFormat="1" applyFill="1" applyBorder="1" applyAlignment="1" applyProtection="1"/>
    <xf numFmtId="0" fontId="0" fillId="28" borderId="0" xfId="0" applyNumberFormat="1" applyFill="1" applyAlignment="1"/>
    <xf numFmtId="0" fontId="1" fillId="28" borderId="0" xfId="18" applyFill="1" applyAlignment="1" applyProtection="1">
      <alignment horizontal="center"/>
    </xf>
    <xf numFmtId="0" fontId="1" fillId="28" borderId="0" xfId="18" applyFill="1" applyBorder="1" applyProtection="1"/>
    <xf numFmtId="0" fontId="1" fillId="28" borderId="0" xfId="18" applyFont="1" applyFill="1" applyAlignment="1" applyProtection="1">
      <alignment vertical="top"/>
    </xf>
    <xf numFmtId="0" fontId="1" fillId="28" borderId="10" xfId="0" applyFont="1" applyFill="1" applyBorder="1" applyAlignment="1" applyProtection="1">
      <alignment horizontal="left" vertical="center"/>
    </xf>
    <xf numFmtId="0" fontId="1" fillId="28" borderId="10" xfId="0" applyFont="1" applyFill="1" applyBorder="1" applyAlignment="1" applyProtection="1">
      <alignment horizontal="left" vertical="center" wrapText="1" indent="1"/>
    </xf>
    <xf numFmtId="0" fontId="1" fillId="28" borderId="10" xfId="18" applyFont="1" applyFill="1" applyBorder="1" applyAlignment="1" applyProtection="1">
      <alignment horizontal="right"/>
    </xf>
    <xf numFmtId="0" fontId="1" fillId="28" borderId="10" xfId="0" applyFont="1" applyFill="1" applyBorder="1" applyAlignment="1">
      <alignment horizontal="right"/>
    </xf>
    <xf numFmtId="0" fontId="1" fillId="28" borderId="0" xfId="0" applyFont="1" applyFill="1" applyBorder="1" applyAlignment="1" applyProtection="1">
      <alignment horizontal="left" vertical="center"/>
    </xf>
    <xf numFmtId="0" fontId="1" fillId="28" borderId="0" xfId="0" applyFont="1" applyFill="1" applyBorder="1" applyAlignment="1" applyProtection="1">
      <alignment horizontal="left" vertical="center" wrapText="1" indent="1"/>
    </xf>
    <xf numFmtId="0" fontId="1" fillId="28" borderId="0" xfId="18" applyFont="1" applyFill="1" applyProtection="1"/>
    <xf numFmtId="1" fontId="1" fillId="28" borderId="9" xfId="18" applyNumberFormat="1" applyFont="1" applyFill="1" applyBorder="1" applyAlignment="1" applyProtection="1">
      <alignment horizontal="right"/>
    </xf>
    <xf numFmtId="1" fontId="46" fillId="31" borderId="4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</xf>
    <xf numFmtId="0" fontId="8" fillId="32" borderId="0" xfId="0" applyFont="1" applyFill="1" applyAlignment="1">
      <alignment vertical="center"/>
    </xf>
    <xf numFmtId="0" fontId="45" fillId="14" borderId="17" xfId="0" applyFont="1" applyFill="1" applyBorder="1" applyProtection="1"/>
    <xf numFmtId="0" fontId="24" fillId="0" borderId="0" xfId="0" applyFont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5" fillId="14" borderId="14" xfId="18" applyFont="1" applyFill="1" applyBorder="1" applyAlignment="1" applyProtection="1">
      <alignment horizontal="center"/>
    </xf>
    <xf numFmtId="0" fontId="18" fillId="0" borderId="17" xfId="0" applyNumberFormat="1" applyFont="1" applyBorder="1" applyAlignment="1" applyProtection="1">
      <alignment horizontal="center"/>
    </xf>
    <xf numFmtId="0" fontId="1" fillId="14" borderId="14" xfId="18" applyNumberFormat="1" applyFont="1" applyFill="1" applyBorder="1" applyAlignment="1" applyProtection="1">
      <alignment horizontal="center"/>
    </xf>
    <xf numFmtId="165" fontId="1" fillId="14" borderId="17" xfId="18" applyNumberFormat="1" applyFill="1" applyBorder="1" applyAlignment="1" applyProtection="1">
      <alignment horizontal="center"/>
    </xf>
    <xf numFmtId="165" fontId="11" fillId="14" borderId="17" xfId="18" applyNumberFormat="1" applyFont="1" applyFill="1" applyBorder="1" applyAlignment="1" applyProtection="1">
      <alignment horizontal="center"/>
    </xf>
    <xf numFmtId="165" fontId="1" fillId="14" borderId="23" xfId="18" applyNumberFormat="1" applyFill="1" applyBorder="1" applyAlignment="1" applyProtection="1">
      <alignment horizontal="center"/>
    </xf>
    <xf numFmtId="165" fontId="1" fillId="14" borderId="9" xfId="18" applyNumberFormat="1" applyFill="1" applyBorder="1" applyAlignment="1" applyProtection="1">
      <alignment horizontal="center"/>
    </xf>
    <xf numFmtId="165" fontId="11" fillId="14" borderId="23" xfId="18" applyNumberFormat="1" applyFont="1" applyFill="1" applyBorder="1" applyAlignment="1" applyProtection="1">
      <alignment horizontal="center"/>
    </xf>
    <xf numFmtId="0" fontId="24" fillId="0" borderId="14" xfId="0" applyFont="1" applyBorder="1" applyAlignment="1">
      <alignment vertical="center"/>
    </xf>
    <xf numFmtId="0" fontId="11" fillId="14" borderId="13" xfId="18" applyFont="1" applyFill="1" applyBorder="1" applyAlignment="1" applyProtection="1">
      <alignment horizontal="right"/>
    </xf>
    <xf numFmtId="0" fontId="65" fillId="0" borderId="0" xfId="0" applyFont="1"/>
    <xf numFmtId="0" fontId="51" fillId="14" borderId="21" xfId="0" applyFont="1" applyFill="1" applyBorder="1" applyAlignment="1" applyProtection="1">
      <alignment vertical="center"/>
    </xf>
    <xf numFmtId="0" fontId="46" fillId="14" borderId="19" xfId="0" applyFont="1" applyFill="1" applyBorder="1" applyAlignment="1" applyProtection="1">
      <alignment horizontal="right" vertical="center"/>
    </xf>
    <xf numFmtId="0" fontId="18" fillId="0" borderId="0" xfId="0" applyFont="1" applyProtection="1"/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4" fillId="14" borderId="0" xfId="13" applyFont="1" applyFill="1" applyBorder="1" applyAlignment="1" applyProtection="1"/>
    <xf numFmtId="0" fontId="4" fillId="0" borderId="0" xfId="13" applyFont="1" applyBorder="1" applyAlignment="1" applyProtection="1"/>
    <xf numFmtId="0" fontId="1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66" fillId="0" borderId="0" xfId="0" applyFont="1"/>
    <xf numFmtId="0" fontId="67" fillId="25" borderId="0" xfId="0" applyFont="1" applyFill="1" applyAlignment="1">
      <alignment horizontal="center" vertical="center"/>
    </xf>
    <xf numFmtId="0" fontId="11" fillId="25" borderId="0" xfId="0" applyFont="1" applyFill="1" applyBorder="1" applyAlignment="1">
      <alignment vertical="center"/>
    </xf>
    <xf numFmtId="0" fontId="1" fillId="0" borderId="94" xfId="17" applyFont="1" applyFill="1" applyBorder="1" applyAlignment="1" applyProtection="1">
      <alignment horizontal="left" vertical="center"/>
    </xf>
    <xf numFmtId="0" fontId="1" fillId="0" borderId="95" xfId="17" applyFont="1" applyFill="1" applyBorder="1" applyAlignment="1" applyProtection="1">
      <alignment horizontal="left" vertical="center"/>
    </xf>
    <xf numFmtId="0" fontId="1" fillId="14" borderId="0" xfId="20" applyFont="1" applyFill="1" applyBorder="1" applyAlignment="1" applyProtection="1">
      <alignment horizontal="left" vertical="center"/>
    </xf>
    <xf numFmtId="0" fontId="3" fillId="25" borderId="0" xfId="0" applyFont="1" applyFill="1" applyAlignment="1">
      <alignment horizontal="left"/>
    </xf>
    <xf numFmtId="0" fontId="1" fillId="25" borderId="17" xfId="0" applyNumberFormat="1" applyFont="1" applyFill="1" applyBorder="1" applyAlignment="1">
      <alignment horizontal="left" vertical="center"/>
    </xf>
    <xf numFmtId="0" fontId="1" fillId="0" borderId="0" xfId="2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55" fillId="25" borderId="0" xfId="0" applyFont="1" applyFill="1" applyBorder="1" applyAlignment="1">
      <alignment vertical="center"/>
    </xf>
    <xf numFmtId="0" fontId="1" fillId="0" borderId="0" xfId="17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1" fillId="14" borderId="22" xfId="0" applyFont="1" applyFill="1" applyBorder="1" applyAlignment="1" applyProtection="1">
      <alignment vertical="center"/>
    </xf>
    <xf numFmtId="0" fontId="68" fillId="14" borderId="21" xfId="0" applyFont="1" applyFill="1" applyBorder="1" applyAlignment="1" applyProtection="1">
      <alignment vertical="center"/>
    </xf>
    <xf numFmtId="0" fontId="66" fillId="0" borderId="0" xfId="0" applyNumberFormat="1" applyFont="1" applyBorder="1" applyAlignment="1">
      <alignment horizontal="left" vertical="center"/>
    </xf>
    <xf numFmtId="0" fontId="11" fillId="25" borderId="21" xfId="0" applyNumberFormat="1" applyFont="1" applyFill="1" applyBorder="1" applyAlignment="1">
      <alignment horizontal="left" vertical="center"/>
    </xf>
    <xf numFmtId="0" fontId="45" fillId="0" borderId="22" xfId="0" applyNumberFormat="1" applyFont="1" applyBorder="1" applyProtection="1"/>
    <xf numFmtId="0" fontId="1" fillId="25" borderId="21" xfId="0" applyNumberFormat="1" applyFont="1" applyFill="1" applyBorder="1" applyAlignment="1">
      <alignment horizontal="left" vertical="center"/>
    </xf>
    <xf numFmtId="0" fontId="55" fillId="25" borderId="0" xfId="0" applyFont="1" applyFill="1" applyBorder="1" applyAlignment="1"/>
    <xf numFmtId="0" fontId="11" fillId="14" borderId="10" xfId="21" applyFont="1" applyFill="1" applyBorder="1" applyAlignment="1" applyProtection="1">
      <alignment horizontal="right"/>
    </xf>
    <xf numFmtId="0" fontId="1" fillId="14" borderId="10" xfId="21" applyFont="1" applyFill="1" applyBorder="1" applyAlignment="1" applyProtection="1">
      <alignment horizontal="left" vertical="center"/>
    </xf>
    <xf numFmtId="0" fontId="45" fillId="0" borderId="10" xfId="0" applyFont="1" applyBorder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</xf>
    <xf numFmtId="0" fontId="0" fillId="0" borderId="10" xfId="0" applyBorder="1" applyAlignment="1"/>
    <xf numFmtId="14" fontId="1" fillId="25" borderId="0" xfId="0" applyNumberFormat="1" applyFont="1" applyFill="1" applyBorder="1" applyAlignment="1">
      <alignment horizontal="left" vertical="center"/>
    </xf>
    <xf numFmtId="0" fontId="56" fillId="34" borderId="0" xfId="0" applyNumberFormat="1" applyFont="1" applyFill="1" applyBorder="1" applyAlignment="1" applyProtection="1">
      <alignment horizontal="center"/>
      <protection locked="0"/>
    </xf>
    <xf numFmtId="0" fontId="4" fillId="0" borderId="0" xfId="13" applyNumberFormat="1" applyFont="1" applyFill="1" applyBorder="1" applyAlignment="1" applyProtection="1"/>
    <xf numFmtId="0" fontId="42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right"/>
    </xf>
    <xf numFmtId="0" fontId="8" fillId="0" borderId="0" xfId="17" applyFont="1" applyFill="1" applyBorder="1" applyAlignment="1" applyProtection="1">
      <alignment horizontal="right"/>
    </xf>
    <xf numFmtId="0" fontId="46" fillId="14" borderId="0" xfId="0" applyFont="1" applyFill="1" applyProtection="1"/>
    <xf numFmtId="0" fontId="66" fillId="35" borderId="0" xfId="0" applyFont="1" applyFill="1" applyAlignment="1">
      <alignment horizontal="left" vertical="center"/>
    </xf>
    <xf numFmtId="0" fontId="45" fillId="35" borderId="0" xfId="0" applyFont="1" applyFill="1" applyProtection="1"/>
    <xf numFmtId="0" fontId="1" fillId="0" borderId="19" xfId="0" applyFont="1" applyFill="1" applyBorder="1" applyAlignment="1" applyProtection="1">
      <alignment horizontal="center" vertical="center"/>
    </xf>
    <xf numFmtId="0" fontId="6" fillId="28" borderId="15" xfId="18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31" fillId="28" borderId="0" xfId="0" applyFont="1" applyFill="1" applyProtection="1"/>
    <xf numFmtId="0" fontId="23" fillId="0" borderId="0" xfId="0" applyFont="1" applyFill="1" applyBorder="1" applyProtection="1"/>
    <xf numFmtId="0" fontId="0" fillId="28" borderId="23" xfId="0" applyFill="1" applyBorder="1" applyAlignment="1" applyProtection="1"/>
    <xf numFmtId="0" fontId="0" fillId="28" borderId="23" xfId="0" applyFill="1" applyBorder="1" applyProtection="1"/>
    <xf numFmtId="0" fontId="0" fillId="28" borderId="51" xfId="0" applyFill="1" applyBorder="1" applyAlignment="1" applyProtection="1"/>
    <xf numFmtId="0" fontId="0" fillId="0" borderId="51" xfId="0" applyFill="1" applyBorder="1" applyAlignment="1" applyProtection="1"/>
    <xf numFmtId="0" fontId="0" fillId="0" borderId="51" xfId="0" applyBorder="1" applyProtection="1"/>
    <xf numFmtId="164" fontId="18" fillId="14" borderId="19" xfId="0" applyNumberFormat="1" applyFont="1" applyFill="1" applyBorder="1" applyAlignment="1" applyProtection="1">
      <alignment horizontal="center" vertical="center"/>
      <protection locked="0"/>
    </xf>
    <xf numFmtId="164" fontId="1" fillId="14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left" vertical="center"/>
    </xf>
    <xf numFmtId="0" fontId="66" fillId="25" borderId="0" xfId="0" applyFont="1" applyFill="1"/>
    <xf numFmtId="0" fontId="45" fillId="0" borderId="9" xfId="0" applyFont="1" applyBorder="1" applyProtection="1"/>
    <xf numFmtId="0" fontId="65" fillId="0" borderId="10" xfId="0" applyFont="1" applyFill="1" applyBorder="1" applyProtection="1"/>
    <xf numFmtId="0" fontId="65" fillId="0" borderId="0" xfId="0" applyFont="1" applyFill="1" applyBorder="1" applyProtection="1"/>
    <xf numFmtId="165" fontId="15" fillId="0" borderId="0" xfId="18" applyNumberFormat="1" applyFont="1" applyFill="1" applyBorder="1" applyAlignment="1" applyProtection="1">
      <alignment horizontal="center"/>
    </xf>
    <xf numFmtId="164" fontId="1" fillId="16" borderId="22" xfId="1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center" wrapText="1"/>
    </xf>
    <xf numFmtId="165" fontId="1" fillId="0" borderId="19" xfId="0" applyNumberFormat="1" applyFont="1" applyFill="1" applyBorder="1" applyAlignment="1" applyProtection="1">
      <alignment horizontal="center" vertical="center" wrapText="1"/>
    </xf>
    <xf numFmtId="0" fontId="59" fillId="28" borderId="15" xfId="0" applyFont="1" applyFill="1" applyBorder="1" applyAlignment="1" applyProtection="1">
      <alignment horizontal="left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4" fillId="0" borderId="0" xfId="24" applyFont="1" applyBorder="1"/>
    <xf numFmtId="0" fontId="1" fillId="0" borderId="0" xfId="24" applyBorder="1"/>
    <xf numFmtId="0" fontId="0" fillId="0" borderId="0" xfId="0" applyBorder="1"/>
    <xf numFmtId="0" fontId="1" fillId="0" borderId="0" xfId="24" applyBorder="1" applyAlignment="1" applyProtection="1">
      <alignment horizontal="left" vertical="top" wrapText="1"/>
      <protection locked="0"/>
    </xf>
    <xf numFmtId="0" fontId="45" fillId="20" borderId="69" xfId="0" applyFont="1" applyFill="1" applyBorder="1" applyAlignment="1" applyProtection="1">
      <alignment horizontal="center"/>
    </xf>
    <xf numFmtId="0" fontId="45" fillId="20" borderId="57" xfId="0" applyFont="1" applyFill="1" applyBorder="1" applyAlignment="1" applyProtection="1">
      <alignment horizontal="center"/>
    </xf>
    <xf numFmtId="0" fontId="45" fillId="20" borderId="68" xfId="0" applyFont="1" applyFill="1" applyBorder="1" applyAlignment="1" applyProtection="1">
      <alignment horizontal="center"/>
    </xf>
    <xf numFmtId="0" fontId="45" fillId="20" borderId="56" xfId="0" applyFont="1" applyFill="1" applyBorder="1" applyAlignment="1" applyProtection="1">
      <alignment horizontal="center"/>
    </xf>
    <xf numFmtId="0" fontId="49" fillId="0" borderId="0" xfId="0" applyFont="1" applyAlignment="1" applyProtection="1">
      <alignment horizontal="left"/>
    </xf>
    <xf numFmtId="0" fontId="49" fillId="0" borderId="101" xfId="0" applyFont="1" applyBorder="1" applyAlignment="1" applyProtection="1">
      <alignment horizontal="left"/>
    </xf>
    <xf numFmtId="0" fontId="45" fillId="20" borderId="102" xfId="0" applyFont="1" applyFill="1" applyBorder="1" applyAlignment="1" applyProtection="1">
      <alignment horizontal="center"/>
    </xf>
    <xf numFmtId="0" fontId="45" fillId="20" borderId="64" xfId="0" applyFont="1" applyFill="1" applyBorder="1" applyAlignment="1" applyProtection="1">
      <alignment horizontal="center"/>
    </xf>
    <xf numFmtId="0" fontId="45" fillId="14" borderId="0" xfId="0" applyFont="1" applyFill="1" applyBorder="1" applyAlignment="1" applyProtection="1"/>
    <xf numFmtId="0" fontId="45" fillId="14" borderId="0" xfId="0" applyFont="1" applyFill="1" applyAlignment="1"/>
    <xf numFmtId="0" fontId="66" fillId="0" borderId="0" xfId="0" applyNumberFormat="1" applyFont="1" applyBorder="1" applyAlignment="1">
      <alignment horizontal="left"/>
    </xf>
    <xf numFmtId="14" fontId="1" fillId="25" borderId="0" xfId="0" applyNumberFormat="1" applyFont="1" applyFill="1" applyBorder="1" applyAlignment="1">
      <alignment horizontal="left"/>
    </xf>
    <xf numFmtId="0" fontId="1" fillId="14" borderId="21" xfId="21" applyFont="1" applyFill="1" applyBorder="1" applyAlignment="1" applyProtection="1">
      <alignment horizontal="left" vertical="center"/>
    </xf>
    <xf numFmtId="0" fontId="45" fillId="20" borderId="37" xfId="0" applyFont="1" applyFill="1" applyBorder="1" applyAlignment="1" applyProtection="1">
      <alignment horizontal="center"/>
    </xf>
    <xf numFmtId="0" fontId="45" fillId="20" borderId="39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14" borderId="0" xfId="0" applyFont="1" applyFill="1" applyBorder="1" applyAlignment="1">
      <alignment vertical="top"/>
    </xf>
    <xf numFmtId="0" fontId="46" fillId="0" borderId="9" xfId="0" applyFont="1" applyBorder="1" applyAlignment="1" applyProtection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</xf>
    <xf numFmtId="0" fontId="46" fillId="0" borderId="11" xfId="0" applyFont="1" applyBorder="1" applyAlignment="1" applyProtection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</xf>
    <xf numFmtId="0" fontId="46" fillId="0" borderId="13" xfId="0" applyFont="1" applyBorder="1" applyAlignment="1" applyProtection="1">
      <alignment horizontal="center" vertical="center" wrapText="1"/>
    </xf>
    <xf numFmtId="0" fontId="46" fillId="0" borderId="96" xfId="0" applyFont="1" applyBorder="1" applyAlignment="1" applyProtection="1">
      <alignment horizontal="center" vertical="center" wrapText="1"/>
    </xf>
    <xf numFmtId="0" fontId="46" fillId="0" borderId="35" xfId="0" applyFont="1" applyBorder="1" applyAlignment="1" applyProtection="1">
      <alignment horizontal="center" vertical="center" wrapText="1"/>
    </xf>
    <xf numFmtId="0" fontId="46" fillId="0" borderId="97" xfId="0" applyFont="1" applyBorder="1" applyAlignment="1" applyProtection="1">
      <alignment horizontal="center" vertical="center" wrapText="1"/>
    </xf>
    <xf numFmtId="0" fontId="1" fillId="0" borderId="98" xfId="17" applyFont="1" applyFill="1" applyBorder="1" applyAlignment="1" applyProtection="1">
      <alignment horizontal="center" vertical="center"/>
    </xf>
    <xf numFmtId="0" fontId="1" fillId="0" borderId="99" xfId="17" applyFont="1" applyFill="1" applyBorder="1" applyAlignment="1" applyProtection="1">
      <alignment horizontal="center" vertical="center"/>
    </xf>
    <xf numFmtId="0" fontId="1" fillId="0" borderId="100" xfId="17" applyFont="1" applyFill="1" applyBorder="1" applyAlignment="1" applyProtection="1">
      <alignment horizontal="center" vertical="center"/>
    </xf>
    <xf numFmtId="0" fontId="45" fillId="0" borderId="21" xfId="0" applyFont="1" applyBorder="1" applyAlignment="1">
      <alignment vertical="center"/>
    </xf>
    <xf numFmtId="0" fontId="21" fillId="0" borderId="19" xfId="0" applyFont="1" applyFill="1" applyBorder="1" applyAlignment="1" applyProtection="1">
      <alignment horizontal="center" vertical="center"/>
    </xf>
    <xf numFmtId="0" fontId="0" fillId="0" borderId="19" xfId="0" applyBorder="1" applyAlignment="1"/>
    <xf numFmtId="0" fontId="6" fillId="14" borderId="0" xfId="21" applyFont="1" applyFill="1" applyBorder="1" applyAlignment="1" applyProtection="1">
      <alignment horizontal="left" wrapTex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1" fillId="14" borderId="9" xfId="20" applyFont="1" applyFill="1" applyBorder="1" applyAlignment="1" applyProtection="1">
      <alignment horizontal="left" vertical="center"/>
    </xf>
    <xf numFmtId="0" fontId="11" fillId="14" borderId="10" xfId="20" applyFont="1" applyFill="1" applyBorder="1" applyAlignment="1" applyProtection="1">
      <alignment horizontal="left" vertical="center"/>
    </xf>
    <xf numFmtId="0" fontId="11" fillId="14" borderId="11" xfId="20" applyFont="1" applyFill="1" applyBorder="1" applyAlignment="1" applyProtection="1">
      <alignment horizontal="left" vertical="center"/>
    </xf>
    <xf numFmtId="0" fontId="18" fillId="0" borderId="18" xfId="19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1" fillId="0" borderId="14" xfId="19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8" xfId="19" applyFont="1" applyFill="1" applyBorder="1" applyAlignment="1" applyProtection="1">
      <alignment horizontal="center" vertical="center" wrapText="1"/>
    </xf>
    <xf numFmtId="0" fontId="11" fillId="0" borderId="19" xfId="19" applyFont="1" applyFill="1" applyBorder="1" applyAlignment="1" applyProtection="1">
      <alignment horizontal="center" vertical="center" wrapText="1"/>
    </xf>
    <xf numFmtId="0" fontId="11" fillId="0" borderId="9" xfId="19" applyFont="1" applyFill="1" applyBorder="1" applyAlignment="1" applyProtection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1" fillId="0" borderId="22" xfId="19" applyFont="1" applyFill="1" applyBorder="1" applyAlignment="1" applyProtection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1" fillId="14" borderId="14" xfId="0" applyFont="1" applyFill="1" applyBorder="1" applyAlignment="1" applyProtection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9" xfId="19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4" fontId="1" fillId="14" borderId="19" xfId="23" applyNumberFormat="1" applyFont="1" applyFill="1" applyBorder="1" applyAlignment="1" applyProtection="1">
      <alignment horizontal="center" vertical="center"/>
      <protection locked="0"/>
    </xf>
    <xf numFmtId="0" fontId="18" fillId="14" borderId="19" xfId="0" applyFont="1" applyFill="1" applyBorder="1" applyAlignment="1" applyProtection="1">
      <alignment horizontal="center" vertical="center"/>
      <protection locked="0"/>
    </xf>
    <xf numFmtId="0" fontId="1" fillId="14" borderId="17" xfId="23" applyFont="1" applyFill="1" applyBorder="1" applyAlignment="1" applyProtection="1">
      <alignment horizontal="left" vertical="center"/>
    </xf>
    <xf numFmtId="0" fontId="1" fillId="14" borderId="21" xfId="23" applyFont="1" applyFill="1" applyBorder="1" applyAlignment="1" applyProtection="1">
      <alignment horizontal="left" vertical="center"/>
    </xf>
    <xf numFmtId="0" fontId="1" fillId="14" borderId="22" xfId="23" applyFont="1" applyFill="1" applyBorder="1" applyAlignment="1" applyProtection="1">
      <alignment horizontal="left" vertical="center"/>
    </xf>
    <xf numFmtId="0" fontId="11" fillId="14" borderId="17" xfId="20" applyFont="1" applyFill="1" applyBorder="1" applyAlignment="1" applyProtection="1">
      <alignment horizontal="left" vertical="center" wrapText="1"/>
    </xf>
    <xf numFmtId="0" fontId="11" fillId="14" borderId="21" xfId="0" applyFont="1" applyFill="1" applyBorder="1" applyAlignment="1" applyProtection="1">
      <alignment horizontal="left" vertical="center" wrapText="1"/>
    </xf>
    <xf numFmtId="0" fontId="11" fillId="14" borderId="22" xfId="0" applyFont="1" applyFill="1" applyBorder="1" applyAlignment="1" applyProtection="1">
      <alignment horizontal="left" vertical="center" wrapText="1"/>
    </xf>
    <xf numFmtId="0" fontId="11" fillId="0" borderId="23" xfId="19" applyFont="1" applyFill="1" applyBorder="1" applyAlignment="1" applyProtection="1">
      <alignment horizontal="center" vertical="center"/>
    </xf>
    <xf numFmtId="0" fontId="11" fillId="0" borderId="18" xfId="19" applyFont="1" applyFill="1" applyBorder="1" applyAlignment="1" applyProtection="1">
      <alignment horizontal="center" vertical="center"/>
    </xf>
    <xf numFmtId="0" fontId="11" fillId="0" borderId="17" xfId="19" applyFont="1" applyFill="1" applyBorder="1" applyAlignment="1" applyProtection="1">
      <alignment horizontal="center" vertical="center"/>
    </xf>
    <xf numFmtId="0" fontId="11" fillId="0" borderId="21" xfId="19" applyFont="1" applyFill="1" applyBorder="1" applyAlignment="1" applyProtection="1">
      <alignment horizontal="center" vertical="center"/>
    </xf>
    <xf numFmtId="0" fontId="1" fillId="14" borderId="9" xfId="0" applyFont="1" applyFill="1" applyBorder="1" applyAlignment="1" applyProtection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9" xfId="19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1" fillId="23" borderId="23" xfId="19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14" borderId="14" xfId="0" applyFont="1" applyFill="1" applyBorder="1" applyAlignment="1" applyProtection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" fillId="14" borderId="17" xfId="20" applyFont="1" applyFill="1" applyBorder="1" applyAlignment="1" applyProtection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" fillId="0" borderId="18" xfId="19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vertical="center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14" borderId="17" xfId="20" applyFont="1" applyFill="1" applyBorder="1" applyAlignment="1" applyProtection="1">
      <alignment horizontal="left" vertical="center"/>
    </xf>
    <xf numFmtId="0" fontId="11" fillId="14" borderId="21" xfId="20" applyFont="1" applyFill="1" applyBorder="1" applyAlignment="1" applyProtection="1">
      <alignment horizontal="left" vertical="center"/>
    </xf>
    <xf numFmtId="0" fontId="11" fillId="14" borderId="17" xfId="20" applyFont="1" applyFill="1" applyBorder="1" applyAlignment="1" applyProtection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1" fillId="14" borderId="22" xfId="20" applyFont="1" applyFill="1" applyBorder="1" applyAlignment="1" applyProtection="1">
      <alignment horizontal="left" vertical="center"/>
    </xf>
    <xf numFmtId="0" fontId="11" fillId="14" borderId="9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/>
    <xf numFmtId="0" fontId="18" fillId="0" borderId="18" xfId="0" applyFont="1" applyBorder="1" applyAlignment="1">
      <alignment vertical="center"/>
    </xf>
    <xf numFmtId="0" fontId="11" fillId="14" borderId="21" xfId="20" applyFont="1" applyFill="1" applyBorder="1" applyAlignment="1" applyProtection="1">
      <alignment horizontal="left" vertical="center" wrapText="1"/>
    </xf>
    <xf numFmtId="0" fontId="11" fillId="14" borderId="10" xfId="20" applyFont="1" applyFill="1" applyBorder="1" applyAlignment="1" applyProtection="1">
      <alignment horizontal="left" vertical="center" wrapText="1"/>
    </xf>
    <xf numFmtId="0" fontId="11" fillId="14" borderId="22" xfId="20" applyFont="1" applyFill="1" applyBorder="1" applyAlignment="1" applyProtection="1">
      <alignment horizontal="left" vertical="center" wrapText="1"/>
    </xf>
    <xf numFmtId="0" fontId="51" fillId="1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17" applyFont="1" applyFill="1" applyBorder="1" applyAlignment="1" applyProtection="1">
      <alignment horizontal="left" vertical="center" wrapText="1"/>
      <protection locked="0"/>
    </xf>
    <xf numFmtId="0" fontId="1" fillId="0" borderId="0" xfId="17" applyFont="1" applyFill="1" applyBorder="1" applyAlignment="1" applyProtection="1">
      <alignment horizontal="left" wrapText="1"/>
      <protection locked="0"/>
    </xf>
    <xf numFmtId="0" fontId="4" fillId="0" borderId="0" xfId="13" applyNumberFormat="1" applyFont="1" applyFill="1" applyBorder="1" applyAlignment="1" applyProtection="1">
      <alignment horizontal="right"/>
    </xf>
    <xf numFmtId="0" fontId="4" fillId="0" borderId="0" xfId="13" applyFont="1" applyFill="1" applyBorder="1" applyAlignment="1" applyProtection="1">
      <alignment horizontal="left" vertical="center" wrapText="1"/>
      <protection locked="0"/>
    </xf>
    <xf numFmtId="0" fontId="4" fillId="0" borderId="0" xfId="13" applyFont="1" applyFill="1" applyBorder="1" applyAlignment="1" applyProtection="1">
      <alignment horizontal="left" wrapText="1"/>
      <protection locked="0"/>
    </xf>
    <xf numFmtId="0" fontId="8" fillId="0" borderId="0" xfId="17" applyFont="1" applyFill="1" applyBorder="1" applyAlignment="1" applyProtection="1">
      <alignment horizontal="left"/>
    </xf>
    <xf numFmtId="0" fontId="4" fillId="0" borderId="0" xfId="13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vertical="center"/>
      <protection locked="0"/>
    </xf>
    <xf numFmtId="0" fontId="51" fillId="14" borderId="17" xfId="0" applyFont="1" applyFill="1" applyBorder="1" applyAlignment="1" applyProtection="1">
      <alignment vertical="center"/>
    </xf>
    <xf numFmtId="0" fontId="51" fillId="14" borderId="21" xfId="0" applyFont="1" applyFill="1" applyBorder="1" applyAlignment="1" applyProtection="1">
      <alignment vertical="center"/>
    </xf>
    <xf numFmtId="0" fontId="1" fillId="0" borderId="0" xfId="20" applyFont="1" applyFill="1" applyBorder="1" applyAlignment="1" applyProtection="1">
      <protection locked="0"/>
    </xf>
    <xf numFmtId="0" fontId="10" fillId="0" borderId="0" xfId="17" applyFont="1" applyFill="1" applyBorder="1" applyAlignment="1" applyProtection="1">
      <alignment horizontal="center" vertical="center"/>
    </xf>
    <xf numFmtId="14" fontId="1" fillId="0" borderId="0" xfId="20" applyNumberFormat="1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49" fontId="1" fillId="0" borderId="0" xfId="20" applyNumberFormat="1" applyFont="1" applyFill="1" applyBorder="1" applyAlignment="1" applyProtection="1">
      <alignment horizontal="left"/>
      <protection locked="0"/>
    </xf>
    <xf numFmtId="0" fontId="9" fillId="0" borderId="0" xfId="17" applyFont="1" applyFill="1" applyBorder="1" applyAlignment="1" applyProtection="1">
      <alignment horizontal="center" vertical="center"/>
    </xf>
    <xf numFmtId="0" fontId="4" fillId="14" borderId="0" xfId="13" applyNumberFormat="1" applyFont="1" applyFill="1" applyBorder="1" applyAlignment="1" applyProtection="1">
      <alignment horizontal="right"/>
    </xf>
    <xf numFmtId="0" fontId="8" fillId="14" borderId="0" xfId="17" applyFont="1" applyFill="1" applyBorder="1" applyAlignment="1" applyProtection="1">
      <alignment horizontal="left"/>
    </xf>
    <xf numFmtId="0" fontId="4" fillId="14" borderId="0" xfId="13" applyFont="1" applyFill="1" applyBorder="1" applyAlignment="1" applyProtection="1">
      <alignment horizontal="right"/>
    </xf>
    <xf numFmtId="0" fontId="1" fillId="22" borderId="94" xfId="17" applyFont="1" applyFill="1" applyBorder="1" applyAlignment="1" applyProtection="1">
      <alignment horizontal="left" vertical="center" wrapText="1"/>
      <protection locked="0"/>
    </xf>
    <xf numFmtId="0" fontId="1" fillId="22" borderId="103" xfId="17" applyFont="1" applyFill="1" applyBorder="1" applyAlignment="1" applyProtection="1">
      <alignment horizontal="left" vertical="center" wrapText="1"/>
      <protection locked="0"/>
    </xf>
    <xf numFmtId="0" fontId="1" fillId="22" borderId="95" xfId="17" applyFont="1" applyFill="1" applyBorder="1" applyAlignment="1" applyProtection="1">
      <alignment horizontal="left" vertical="center" wrapText="1"/>
      <protection locked="0"/>
    </xf>
    <xf numFmtId="0" fontId="1" fillId="22" borderId="88" xfId="17" applyFont="1" applyFill="1" applyBorder="1" applyAlignment="1" applyProtection="1">
      <alignment horizontal="left" vertical="center" wrapText="1"/>
      <protection locked="0"/>
    </xf>
    <xf numFmtId="0" fontId="1" fillId="22" borderId="104" xfId="17" applyFont="1" applyFill="1" applyBorder="1" applyAlignment="1" applyProtection="1">
      <alignment horizontal="left" vertical="center" wrapText="1"/>
      <protection locked="0"/>
    </xf>
    <xf numFmtId="0" fontId="1" fillId="22" borderId="89" xfId="17" applyFont="1" applyFill="1" applyBorder="1" applyAlignment="1" applyProtection="1">
      <alignment horizontal="left" vertical="center" wrapText="1"/>
      <protection locked="0"/>
    </xf>
    <xf numFmtId="0" fontId="4" fillId="22" borderId="88" xfId="13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/>
    <xf numFmtId="14" fontId="1" fillId="22" borderId="88" xfId="17" applyNumberFormat="1" applyFont="1" applyFill="1" applyBorder="1" applyAlignment="1" applyProtection="1">
      <alignment horizontal="left" vertical="center" wrapText="1"/>
      <protection locked="0"/>
    </xf>
    <xf numFmtId="0" fontId="10" fillId="21" borderId="34" xfId="17" applyFont="1" applyFill="1" applyBorder="1" applyAlignment="1" applyProtection="1">
      <alignment horizontal="center" vertical="center"/>
    </xf>
    <xf numFmtId="0" fontId="10" fillId="21" borderId="35" xfId="17" applyFont="1" applyFill="1" applyBorder="1" applyAlignment="1" applyProtection="1">
      <alignment horizontal="center" vertical="center"/>
    </xf>
    <xf numFmtId="0" fontId="10" fillId="21" borderId="36" xfId="17" applyFont="1" applyFill="1" applyBorder="1" applyAlignment="1" applyProtection="1">
      <alignment horizontal="center" vertical="center"/>
    </xf>
    <xf numFmtId="0" fontId="11" fillId="25" borderId="17" xfId="0" applyFont="1" applyFill="1" applyBorder="1" applyAlignment="1">
      <alignment vertical="center"/>
    </xf>
    <xf numFmtId="0" fontId="11" fillId="25" borderId="21" xfId="0" applyFont="1" applyFill="1" applyBorder="1" applyAlignment="1">
      <alignment vertical="center"/>
    </xf>
    <xf numFmtId="0" fontId="11" fillId="25" borderId="22" xfId="0" applyFont="1" applyFill="1" applyBorder="1" applyAlignment="1">
      <alignment vertical="center"/>
    </xf>
    <xf numFmtId="0" fontId="1" fillId="15" borderId="17" xfId="20" applyFont="1" applyFill="1" applyBorder="1" applyAlignment="1" applyProtection="1">
      <alignment horizontal="left" vertical="center"/>
      <protection locked="0"/>
    </xf>
    <xf numFmtId="0" fontId="1" fillId="15" borderId="21" xfId="20" applyFont="1" applyFill="1" applyBorder="1" applyAlignment="1" applyProtection="1">
      <alignment horizontal="left" vertical="center"/>
      <protection locked="0"/>
    </xf>
    <xf numFmtId="0" fontId="1" fillId="15" borderId="22" xfId="20" applyFont="1" applyFill="1" applyBorder="1" applyAlignment="1" applyProtection="1">
      <alignment horizontal="left" vertical="center"/>
      <protection locked="0"/>
    </xf>
    <xf numFmtId="14" fontId="1" fillId="15" borderId="17" xfId="20" applyNumberFormat="1" applyFont="1" applyFill="1" applyBorder="1" applyAlignment="1" applyProtection="1">
      <alignment horizontal="left" vertical="center"/>
      <protection locked="0"/>
    </xf>
    <xf numFmtId="0" fontId="4" fillId="0" borderId="0" xfId="13" applyFont="1" applyBorder="1" applyAlignment="1" applyProtection="1">
      <alignment horizontal="right"/>
    </xf>
    <xf numFmtId="0" fontId="9" fillId="0" borderId="29" xfId="17" applyFont="1" applyFill="1" applyBorder="1" applyAlignment="1" applyProtection="1">
      <alignment horizontal="center" vertical="center"/>
    </xf>
    <xf numFmtId="0" fontId="9" fillId="0" borderId="30" xfId="17" applyFont="1" applyFill="1" applyBorder="1" applyAlignment="1" applyProtection="1">
      <alignment horizontal="center" vertical="center"/>
    </xf>
    <xf numFmtId="0" fontId="9" fillId="0" borderId="31" xfId="17" applyFont="1" applyFill="1" applyBorder="1" applyAlignment="1" applyProtection="1">
      <alignment horizontal="center" vertical="center"/>
    </xf>
    <xf numFmtId="0" fontId="10" fillId="22" borderId="32" xfId="17" applyFont="1" applyFill="1" applyBorder="1" applyAlignment="1" applyProtection="1">
      <alignment horizontal="center" vertical="center"/>
    </xf>
    <xf numFmtId="0" fontId="10" fillId="22" borderId="0" xfId="17" applyFont="1" applyFill="1" applyBorder="1" applyAlignment="1" applyProtection="1">
      <alignment horizontal="center" vertical="center"/>
    </xf>
    <xf numFmtId="0" fontId="10" fillId="22" borderId="33" xfId="17" applyFont="1" applyFill="1" applyBorder="1" applyAlignment="1" applyProtection="1">
      <alignment horizontal="center" vertical="center"/>
    </xf>
    <xf numFmtId="0" fontId="46" fillId="0" borderId="19" xfId="0" applyFont="1" applyBorder="1" applyAlignment="1" applyProtection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6" fillId="28" borderId="0" xfId="18" applyFont="1" applyFill="1" applyAlignment="1" applyProtection="1">
      <alignment horizontal="center" wrapText="1"/>
    </xf>
    <xf numFmtId="0" fontId="11" fillId="14" borderId="0" xfId="17" applyFont="1" applyFill="1" applyBorder="1" applyAlignment="1" applyProtection="1">
      <alignment horizontal="center" vertical="top" wrapText="1"/>
    </xf>
    <xf numFmtId="0" fontId="11" fillId="14" borderId="0" xfId="17" applyFont="1" applyFill="1" applyBorder="1" applyAlignment="1" applyProtection="1">
      <alignment horizontal="center" vertical="top"/>
    </xf>
    <xf numFmtId="0" fontId="11" fillId="0" borderId="19" xfId="0" applyFont="1" applyFill="1" applyBorder="1" applyAlignment="1" applyProtection="1">
      <alignment horizontal="left" vertical="center"/>
    </xf>
    <xf numFmtId="0" fontId="1" fillId="33" borderId="17" xfId="18" applyFont="1" applyFill="1" applyBorder="1" applyAlignment="1" applyProtection="1">
      <alignment horizontal="left" vertical="center"/>
      <protection locked="0"/>
    </xf>
    <xf numFmtId="0" fontId="1" fillId="33" borderId="22" xfId="18" applyFont="1" applyFill="1" applyBorder="1" applyAlignment="1" applyProtection="1">
      <alignment horizontal="left" vertical="center"/>
      <protection locked="0"/>
    </xf>
    <xf numFmtId="0" fontId="16" fillId="28" borderId="0" xfId="18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28" borderId="15" xfId="18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left" vertical="center" indent="1"/>
    </xf>
    <xf numFmtId="0" fontId="11" fillId="0" borderId="11" xfId="18" applyFont="1" applyFill="1" applyBorder="1" applyAlignment="1" applyProtection="1">
      <alignment horizontal="center" vertical="center"/>
    </xf>
    <xf numFmtId="0" fontId="11" fillId="0" borderId="13" xfId="18" applyFont="1" applyFill="1" applyBorder="1" applyAlignment="1" applyProtection="1">
      <alignment horizontal="center" vertical="center"/>
    </xf>
    <xf numFmtId="0" fontId="11" fillId="0" borderId="19" xfId="18" applyFont="1" applyFill="1" applyBorder="1" applyAlignment="1" applyProtection="1">
      <alignment horizontal="center" vertical="top"/>
    </xf>
    <xf numFmtId="165" fontId="1" fillId="0" borderId="17" xfId="0" applyNumberFormat="1" applyFont="1" applyFill="1" applyBorder="1" applyAlignment="1" applyProtection="1">
      <alignment horizontal="left" vertical="center"/>
    </xf>
    <xf numFmtId="165" fontId="1" fillId="0" borderId="22" xfId="0" applyNumberFormat="1" applyFont="1" applyFill="1" applyBorder="1" applyAlignment="1" applyProtection="1">
      <alignment horizontal="left" vertical="center"/>
    </xf>
    <xf numFmtId="0" fontId="12" fillId="0" borderId="0" xfId="17" applyFont="1" applyFill="1" applyBorder="1" applyAlignment="1" applyProtection="1"/>
    <xf numFmtId="0" fontId="1" fillId="15" borderId="17" xfId="18" applyFont="1" applyFill="1" applyBorder="1" applyAlignment="1" applyProtection="1">
      <alignment vertical="center"/>
      <protection locked="0"/>
    </xf>
    <xf numFmtId="0" fontId="1" fillId="15" borderId="21" xfId="18" applyFont="1" applyFill="1" applyBorder="1" applyAlignment="1" applyProtection="1">
      <alignment vertical="center"/>
      <protection locked="0"/>
    </xf>
    <xf numFmtId="0" fontId="1" fillId="15" borderId="22" xfId="18" applyFont="1" applyFill="1" applyBorder="1" applyAlignment="1" applyProtection="1">
      <alignment vertical="center"/>
      <protection locked="0"/>
    </xf>
    <xf numFmtId="0" fontId="12" fillId="14" borderId="0" xfId="18" applyFont="1" applyFill="1" applyBorder="1" applyAlignment="1" applyProtection="1"/>
    <xf numFmtId="0" fontId="26" fillId="24" borderId="17" xfId="18" applyFont="1" applyFill="1" applyBorder="1" applyAlignment="1" applyProtection="1"/>
    <xf numFmtId="0" fontId="26" fillId="24" borderId="21" xfId="18" applyFont="1" applyFill="1" applyBorder="1" applyAlignment="1" applyProtection="1"/>
    <xf numFmtId="0" fontId="26" fillId="24" borderId="22" xfId="18" applyFont="1" applyFill="1" applyBorder="1" applyAlignment="1" applyProtection="1"/>
    <xf numFmtId="0" fontId="11" fillId="0" borderId="19" xfId="18" applyFont="1" applyFill="1" applyBorder="1" applyAlignment="1" applyProtection="1">
      <alignment horizontal="center" vertical="center"/>
    </xf>
    <xf numFmtId="0" fontId="11" fillId="0" borderId="23" xfId="18" applyFont="1" applyFill="1" applyBorder="1" applyAlignment="1" applyProtection="1">
      <alignment horizontal="center" vertical="center"/>
    </xf>
    <xf numFmtId="0" fontId="11" fillId="0" borderId="51" xfId="18" applyFont="1" applyFill="1" applyBorder="1" applyAlignment="1" applyProtection="1">
      <alignment horizontal="center" vertical="center"/>
    </xf>
    <xf numFmtId="0" fontId="48" fillId="0" borderId="15" xfId="0" applyFont="1" applyBorder="1" applyProtection="1"/>
    <xf numFmtId="0" fontId="6" fillId="14" borderId="17" xfId="18" applyFont="1" applyFill="1" applyBorder="1" applyAlignment="1" applyProtection="1">
      <alignment horizontal="right"/>
    </xf>
    <xf numFmtId="0" fontId="6" fillId="14" borderId="21" xfId="18" applyFont="1" applyFill="1" applyBorder="1" applyAlignment="1" applyProtection="1">
      <alignment horizontal="right"/>
    </xf>
    <xf numFmtId="0" fontId="6" fillId="14" borderId="22" xfId="18" applyFont="1" applyFill="1" applyBorder="1" applyAlignment="1" applyProtection="1">
      <alignment horizontal="right"/>
    </xf>
    <xf numFmtId="0" fontId="11" fillId="0" borderId="19" xfId="18" applyFont="1" applyFill="1" applyBorder="1" applyAlignment="1" applyProtection="1">
      <alignment horizontal="center" vertical="center" wrapText="1"/>
    </xf>
    <xf numFmtId="0" fontId="11" fillId="0" borderId="16" xfId="18" applyFont="1" applyFill="1" applyBorder="1" applyAlignment="1" applyProtection="1">
      <alignment horizontal="center" vertical="center"/>
    </xf>
    <xf numFmtId="0" fontId="59" fillId="28" borderId="15" xfId="0" applyFont="1" applyFill="1" applyBorder="1" applyAlignment="1" applyProtection="1">
      <alignment horizontal="left" vertical="center"/>
    </xf>
    <xf numFmtId="165" fontId="1" fillId="0" borderId="19" xfId="0" applyNumberFormat="1" applyFont="1" applyFill="1" applyBorder="1" applyAlignment="1" applyProtection="1">
      <alignment horizontal="left" vertical="center"/>
    </xf>
  </cellXfs>
  <cellStyles count="3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Schlecht" xfId="15" builtinId="27" customBuiltin="1"/>
    <cellStyle name="Standard" xfId="0" builtinId="0"/>
    <cellStyle name="Standard 10" xfId="16" xr:uid="{00000000-0005-0000-0000-000010000000}"/>
    <cellStyle name="Standard 2" xfId="17" xr:uid="{00000000-0005-0000-0000-000011000000}"/>
    <cellStyle name="Standard 3" xfId="18" xr:uid="{00000000-0005-0000-0000-000012000000}"/>
    <cellStyle name="Standard 4" xfId="19" xr:uid="{00000000-0005-0000-0000-000013000000}"/>
    <cellStyle name="Standard 5" xfId="20" xr:uid="{00000000-0005-0000-0000-000014000000}"/>
    <cellStyle name="Standard 6" xfId="21" xr:uid="{00000000-0005-0000-0000-000015000000}"/>
    <cellStyle name="Standard 7" xfId="22" xr:uid="{00000000-0005-0000-0000-000016000000}"/>
    <cellStyle name="Standard 8" xfId="23" xr:uid="{00000000-0005-0000-0000-000017000000}"/>
    <cellStyle name="Standard 9" xfId="24" xr:uid="{00000000-0005-0000-0000-000018000000}"/>
    <cellStyle name="Überschrift 1" xfId="25" builtinId="16" customBuiltin="1"/>
    <cellStyle name="Überschrift 2" xfId="26" builtinId="17" customBuiltin="1"/>
    <cellStyle name="Überschrift 3" xfId="27" builtinId="18" customBuiltin="1"/>
    <cellStyle name="Überschrift 4" xfId="28" builtinId="19" customBuiltin="1"/>
    <cellStyle name="Verknüpfte Zelle" xfId="29" builtinId="24" customBuiltin="1"/>
    <cellStyle name="Warnender Text" xfId="30" builtinId="11" customBuiltin="1"/>
    <cellStyle name="Zelle überprüfen" xfId="31" builtinId="23" customBuiltin="1"/>
  </cellStyles>
  <dxfs count="52">
    <dxf>
      <fill>
        <patternFill>
          <bgColor indexed="31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FD9A"/>
        </patternFill>
      </fill>
    </dxf>
    <dxf>
      <font>
        <color theme="0" tint="-0.24994659260841701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22"/>
      </font>
    </dxf>
    <dxf>
      <font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ndense val="0"/>
        <extend val="0"/>
      </font>
      <fill>
        <patternFill>
          <bgColor indexed="43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indexed="57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0</xdr:rowOff>
    </xdr:from>
    <xdr:to>
      <xdr:col>14</xdr:col>
      <xdr:colOff>85725</xdr:colOff>
      <xdr:row>3</xdr:row>
      <xdr:rowOff>0</xdr:rowOff>
    </xdr:to>
    <xdr:pic>
      <xdr:nvPicPr>
        <xdr:cNvPr id="76183" name="05c87619-cafa-4d31-bc6f-bf91245344fd" descr="23E432C7-B1AB-4E1F-B019-15D886A2EAC0">
          <a:extLst>
            <a:ext uri="{FF2B5EF4-FFF2-40B4-BE49-F238E27FC236}">
              <a16:creationId xmlns:a16="http://schemas.microsoft.com/office/drawing/2014/main" id="{9FBABFF0-18AB-4E46-9EAC-F7CE95B9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0"/>
          <a:ext cx="2152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482783</xdr:colOff>
      <xdr:row>7</xdr:row>
      <xdr:rowOff>114300</xdr:rowOff>
    </xdr:to>
    <xdr:sp macro="" textlink="">
      <xdr:nvSpPr>
        <xdr:cNvPr id="75892" name="AutoShape 1140" descr="http://www.uni-kassel.de/maschinenbau/studium/master-studiengaenge/typo3temp/pics/d5409a1d03.jpg">
          <a:extLst>
            <a:ext uri="{FF2B5EF4-FFF2-40B4-BE49-F238E27FC236}">
              <a16:creationId xmlns:a16="http://schemas.microsoft.com/office/drawing/2014/main" id="{269A8878-BFD3-4FCB-870C-CB180CB52E0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1270000"/>
          <a:ext cx="14351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0</xdr:row>
      <xdr:rowOff>28575</xdr:rowOff>
    </xdr:from>
    <xdr:to>
      <xdr:col>17</xdr:col>
      <xdr:colOff>123825</xdr:colOff>
      <xdr:row>3</xdr:row>
      <xdr:rowOff>190500</xdr:rowOff>
    </xdr:to>
    <xdr:pic>
      <xdr:nvPicPr>
        <xdr:cNvPr id="2435" name="05c87619-cafa-4d31-bc6f-bf91245344fd" descr="23E432C7-B1AB-4E1F-B019-15D886A2EAC0">
          <a:extLst>
            <a:ext uri="{FF2B5EF4-FFF2-40B4-BE49-F238E27FC236}">
              <a16:creationId xmlns:a16="http://schemas.microsoft.com/office/drawing/2014/main" id="{F6D6B348-700F-4BE3-B5FF-4B3C1A6A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8575"/>
          <a:ext cx="2171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laudi@uni-kassel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ajen@uni-kassel.de" TargetMode="External"/><Relationship Id="rId2" Type="http://schemas.openxmlformats.org/officeDocument/2006/relationships/hyperlink" Target="mailto:aclaudi@uni-kassel.de" TargetMode="External"/><Relationship Id="rId1" Type="http://schemas.openxmlformats.org/officeDocument/2006/relationships/hyperlink" Target="http://www.energie.uni-kassel.de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5"/>
  <sheetViews>
    <sheetView tabSelected="1" view="pageLayout" zoomScale="60" zoomScalePageLayoutView="60" workbookViewId="0">
      <selection activeCell="A7" sqref="A7"/>
    </sheetView>
  </sheetViews>
  <sheetFormatPr baseColWidth="10" defaultRowHeight="14.4" x14ac:dyDescent="0.3"/>
  <cols>
    <col min="1" max="1" width="82.19921875" style="602" customWidth="1"/>
    <col min="2" max="16384" width="11.19921875" style="602"/>
  </cols>
  <sheetData>
    <row r="1" spans="1:7" ht="15.55" x14ac:dyDescent="0.3">
      <c r="A1" s="600" t="s">
        <v>82</v>
      </c>
      <c r="B1" s="601"/>
      <c r="C1" s="601"/>
      <c r="D1" s="601"/>
      <c r="E1" s="601"/>
      <c r="F1" s="601"/>
      <c r="G1" s="601"/>
    </row>
    <row r="3" spans="1:7" x14ac:dyDescent="0.3">
      <c r="A3" s="1"/>
      <c r="B3" s="1"/>
      <c r="C3" s="1"/>
      <c r="D3" s="1"/>
      <c r="E3" s="1"/>
      <c r="F3" s="1"/>
      <c r="G3" s="1"/>
    </row>
    <row r="4" spans="1:7" ht="49.55" customHeight="1" x14ac:dyDescent="0.3">
      <c r="A4" s="603" t="s">
        <v>327</v>
      </c>
      <c r="B4" s="1"/>
      <c r="C4" s="1"/>
      <c r="D4" s="1"/>
      <c r="E4" s="1"/>
      <c r="F4" s="1"/>
      <c r="G4" s="1"/>
    </row>
    <row r="5" spans="1:7" x14ac:dyDescent="0.3">
      <c r="A5" s="603"/>
      <c r="B5" s="1"/>
      <c r="C5" s="1"/>
      <c r="D5" s="1"/>
      <c r="E5" s="1"/>
      <c r="F5" s="1"/>
      <c r="G5" s="1"/>
    </row>
    <row r="6" spans="1:7" ht="43.2" customHeight="1" x14ac:dyDescent="0.3">
      <c r="A6" s="603" t="s">
        <v>326</v>
      </c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</sheetData>
  <phoneticPr fontId="19" type="noConversion"/>
  <pageMargins left="0.78740157499999996" right="0.78740157499999996" top="0.78740157499999996" bottom="0.78740157499999996" header="0.3" footer="0.3"/>
  <pageSetup paperSize="9" orientation="portrait" r:id="rId1"/>
  <headerFooter alignWithMargins="0">
    <oddHeader>&amp;CVersion: 210505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 fitToPage="1"/>
  </sheetPr>
  <dimension ref="A1:AQ143"/>
  <sheetViews>
    <sheetView showGridLines="0" workbookViewId="0">
      <selection activeCell="B17" sqref="B17"/>
    </sheetView>
  </sheetViews>
  <sheetFormatPr baseColWidth="10" defaultColWidth="10.796875" defaultRowHeight="13.85" x14ac:dyDescent="0.25"/>
  <cols>
    <col min="1" max="1" width="3.69921875" style="110" customWidth="1"/>
    <col min="2" max="2" width="13.69921875" style="110" customWidth="1"/>
    <col min="3" max="3" width="13.796875" style="110" customWidth="1"/>
    <col min="4" max="6" width="10" style="110" customWidth="1"/>
    <col min="7" max="7" width="17.796875" style="110" customWidth="1"/>
    <col min="8" max="12" width="10" style="110" customWidth="1"/>
    <col min="13" max="14" width="10.796875" style="110"/>
    <col min="15" max="15" width="11.796875" style="110" customWidth="1"/>
    <col min="16" max="20" width="11.3984375" style="110" hidden="1" customWidth="1"/>
    <col min="21" max="21" width="11.69921875" style="110" hidden="1" customWidth="1"/>
    <col min="22" max="22" width="11.3984375" style="110" hidden="1" customWidth="1"/>
    <col min="23" max="23" width="15.09765625" style="110" hidden="1" customWidth="1"/>
    <col min="24" max="24" width="17" style="110" hidden="1" customWidth="1"/>
    <col min="25" max="25" width="11.3984375" style="110" hidden="1" customWidth="1"/>
    <col min="26" max="26" width="14.296875" style="110" hidden="1" customWidth="1"/>
    <col min="27" max="34" width="11.3984375" style="110" hidden="1" customWidth="1"/>
    <col min="35" max="35" width="12.3984375" style="110" hidden="1" customWidth="1"/>
    <col min="36" max="42" width="11.3984375" style="110" hidden="1" customWidth="1"/>
    <col min="43" max="45" width="11.3984375" style="110" customWidth="1"/>
    <col min="46" max="16384" width="10.796875" style="110"/>
  </cols>
  <sheetData>
    <row r="1" spans="1:29" ht="31.1" thickBot="1" x14ac:dyDescent="0.45">
      <c r="A1" s="3" t="s">
        <v>64</v>
      </c>
      <c r="B1" s="54"/>
      <c r="C1" s="54"/>
      <c r="D1" s="54"/>
      <c r="E1" s="54"/>
      <c r="F1" s="54"/>
      <c r="G1" s="108"/>
      <c r="H1" s="108"/>
      <c r="I1" s="108"/>
      <c r="J1" s="108"/>
      <c r="K1" s="29" t="s">
        <v>321</v>
      </c>
      <c r="L1" s="29"/>
      <c r="M1" s="29"/>
      <c r="N1" s="2"/>
      <c r="O1" s="109"/>
      <c r="P1" s="108"/>
      <c r="Q1" s="108"/>
      <c r="R1" s="108"/>
      <c r="S1" s="108"/>
      <c r="T1" s="108"/>
      <c r="U1" s="110" t="s">
        <v>290</v>
      </c>
    </row>
    <row r="2" spans="1:29" ht="17" customHeight="1" x14ac:dyDescent="0.25">
      <c r="A2" s="422" t="s">
        <v>303</v>
      </c>
      <c r="B2" s="538"/>
      <c r="C2" s="538"/>
      <c r="D2" s="538"/>
      <c r="E2" s="538"/>
      <c r="F2" s="538"/>
      <c r="G2" s="539"/>
      <c r="H2" s="539"/>
      <c r="I2" s="539"/>
      <c r="J2" s="540"/>
      <c r="K2" s="541"/>
      <c r="M2" s="29"/>
      <c r="N2" s="2"/>
      <c r="O2" s="109"/>
      <c r="P2" s="108"/>
      <c r="Q2" s="108"/>
      <c r="R2" s="108"/>
      <c r="S2" s="108"/>
      <c r="T2" s="108"/>
      <c r="X2" s="111" t="s">
        <v>196</v>
      </c>
      <c r="Y2" s="112"/>
      <c r="Z2" s="112"/>
      <c r="AA2" s="113"/>
    </row>
    <row r="3" spans="1:29" ht="19.05" customHeight="1" thickBot="1" x14ac:dyDescent="0.3">
      <c r="M3" s="409"/>
      <c r="N3" s="409"/>
      <c r="O3" s="409"/>
      <c r="P3" s="571" t="s">
        <v>301</v>
      </c>
      <c r="Q3" s="108"/>
      <c r="R3" s="108"/>
      <c r="T3" s="108" t="s">
        <v>266</v>
      </c>
      <c r="X3" s="115" t="s">
        <v>261</v>
      </c>
      <c r="Y3" s="116" t="s">
        <v>197</v>
      </c>
      <c r="Z3" s="116" t="s">
        <v>198</v>
      </c>
      <c r="AA3" s="117" t="s">
        <v>199</v>
      </c>
    </row>
    <row r="4" spans="1:29" x14ac:dyDescent="0.25">
      <c r="A4" s="114"/>
      <c r="B4" s="559" t="s">
        <v>55</v>
      </c>
      <c r="C4" s="614" t="str">
        <f xml:space="preserve"> IF(ISBLANK('Erstberatung T.M.JJ'!$F3),$P$4,'Erstberatung T.M.JJ'!$F3)</f>
        <v>[Formular 'Erstberatung' ausfüllen!]</v>
      </c>
      <c r="D4" s="614"/>
      <c r="E4" s="614"/>
      <c r="F4" s="614"/>
      <c r="G4" s="63" t="s">
        <v>291</v>
      </c>
      <c r="H4" s="615" t="str">
        <f xml:space="preserve"> IF(ISBLANK('Erstberatung T.M.JJ'!$F5),$P$4,'Erstberatung T.M.JJ'!$F5)</f>
        <v>[Formular 'Erstberatung' ausfüllen!]</v>
      </c>
      <c r="I4" s="615"/>
      <c r="J4" s="615"/>
      <c r="K4" s="615"/>
      <c r="L4" s="615"/>
      <c r="M4" s="410"/>
      <c r="N4" s="410"/>
      <c r="P4" s="572" t="s">
        <v>304</v>
      </c>
      <c r="Q4" s="108"/>
      <c r="R4" s="108"/>
      <c r="T4" s="518">
        <v>1</v>
      </c>
      <c r="U4" s="119" t="s">
        <v>257</v>
      </c>
      <c r="X4" s="476" t="str">
        <f ca="1">CELL("ADRESSE",'1. Studienberatung T.M.JJ'!$N$10)</f>
        <v>'[210505_Studienberatungsformular.xlsx]1. Studienberatung T.M.JJ'!$N$10</v>
      </c>
      <c r="Y4" s="114" t="b">
        <f ca="1">ISERROR(FIND("]",$X4))</f>
        <v>0</v>
      </c>
      <c r="Z4" s="114" t="str">
        <f ca="1">IF($Y4,RIGHT($X4,LEN($X4)-FIND("$",$X4)-1),RIGHT($X4,LEN($X4)-FIND("]",$X4)))</f>
        <v>1. Studienberatung T.M.JJ'!$N$10</v>
      </c>
      <c r="AA4" s="121" t="str">
        <f ca="1">IF($Y4,LEFT($Z4,FIND(".$",$Z4)-2),LEFT($Z4,FIND("!$",$Z4)-2))</f>
        <v>1. Studienberatung T.M.JJ</v>
      </c>
    </row>
    <row r="5" spans="1:29" ht="16" customHeight="1" thickBot="1" x14ac:dyDescent="0.3">
      <c r="A5" s="114"/>
      <c r="B5" s="550" t="s">
        <v>293</v>
      </c>
      <c r="C5" s="555" t="str">
        <f xml:space="preserve"> IF(ISBLANK('Erstberatung T.M.JJ'!$F4),$P$4,'Erstberatung T.M.JJ'!$F4)</f>
        <v>[Formular 'Erstberatung' ausfüllen!]</v>
      </c>
      <c r="D5" s="555"/>
      <c r="E5" s="555"/>
      <c r="F5" s="555"/>
      <c r="G5" s="551" t="s">
        <v>292</v>
      </c>
      <c r="H5" s="565" t="str">
        <f xml:space="preserve"> IF(ISBLANK('Erstberatung T.M.JJ'!$F6),$P$4,'Erstberatung T.M.JJ'!$F6)</f>
        <v>[Formular 'Erstberatung' ausfüllen!]</v>
      </c>
      <c r="I5" s="565"/>
      <c r="J5" s="565"/>
      <c r="K5" s="565"/>
      <c r="L5" s="565"/>
      <c r="M5" s="536"/>
      <c r="N5" s="536"/>
      <c r="O5" s="411"/>
      <c r="P5" s="108"/>
      <c r="Q5" s="108"/>
      <c r="R5" s="108"/>
      <c r="T5" s="518">
        <v>2</v>
      </c>
      <c r="U5" s="123">
        <f>IF(OR($B$17=1,$B$17=2,$B$17=3,$B$17=4,$B$17=5),$B$17,1)</f>
        <v>1</v>
      </c>
      <c r="X5" s="476" t="str">
        <f ca="1">CELL("ADRESSE",'2. Studienberatung T.M.JJ'!$N$10)</f>
        <v>'[210505_Studienberatungsformular.xlsx]2. Studienberatung T.M.JJ'!$N$10</v>
      </c>
      <c r="Y5" s="114" t="b">
        <f ca="1">ISERROR(FIND("]",$X5))</f>
        <v>0</v>
      </c>
      <c r="Z5" s="114" t="str">
        <f ca="1">IF($Y5,RIGHT($X5,LEN($X5)-FIND("$",$X5)-1),RIGHT($X5,LEN($X5)-FIND("]",$X5)))</f>
        <v>2. Studienberatung T.M.JJ'!$N$10</v>
      </c>
      <c r="AA5" s="121" t="str">
        <f ca="1">IF($Y5,LEFT($Z5,FIND(".$",$Z5)-2),LEFT($Z5,FIND("!$",$Z5)-2))</f>
        <v>2. Studienberatung T.M.JJ</v>
      </c>
    </row>
    <row r="6" spans="1:29" ht="15" thickBot="1" x14ac:dyDescent="0.35">
      <c r="A6" s="114"/>
      <c r="G6" s="552" t="s">
        <v>295</v>
      </c>
      <c r="H6" s="565" t="str">
        <f xml:space="preserve"> IF(ISBLANK('Erstberatung T.M.JJ'!$F7),$P$4,'Erstberatung T.M.JJ'!$F7)</f>
        <v>[Formular 'Erstberatung' ausfüllen!]</v>
      </c>
      <c r="I6" s="565"/>
      <c r="J6" s="565"/>
      <c r="K6" s="565"/>
      <c r="L6" s="565"/>
      <c r="M6"/>
      <c r="Q6" s="108"/>
      <c r="R6" s="108"/>
      <c r="T6" s="518">
        <v>3</v>
      </c>
      <c r="X6" s="476" t="str">
        <f ca="1">CELL("ADRESSE",'3. Studienberatung T.M.JJ'!$N$10)</f>
        <v>'[210505_Studienberatungsformular.xlsx]3. Studienberatung T.M.JJ'!$N$10</v>
      </c>
      <c r="Y6" s="114" t="b">
        <f ca="1">ISERROR(FIND("]",$X6))</f>
        <v>0</v>
      </c>
      <c r="Z6" s="114" t="str">
        <f ca="1">IF($Y6,RIGHT($X6,LEN($X6)-FIND("$",$X6)-1),RIGHT($X6,LEN($X6)-FIND("]",$X6)))</f>
        <v>3. Studienberatung T.M.JJ'!$N$10</v>
      </c>
      <c r="AA6" s="121" t="str">
        <f ca="1">IF($Y6,LEFT($Z6,FIND(".$",$Z6)-2),LEFT($Z6,FIND("!$",$Z6)-2))</f>
        <v>3. Studienberatung T.M.JJ</v>
      </c>
    </row>
    <row r="7" spans="1:29" ht="15.55" x14ac:dyDescent="0.3">
      <c r="A7" s="641" t="s">
        <v>185</v>
      </c>
      <c r="B7" s="641"/>
      <c r="C7" s="641"/>
      <c r="D7" s="641"/>
      <c r="E7" s="641"/>
      <c r="F7" s="641"/>
      <c r="G7" s="641"/>
      <c r="P7" s="571" t="s">
        <v>302</v>
      </c>
      <c r="Q7" s="108"/>
      <c r="R7" s="108"/>
      <c r="T7" s="518">
        <v>4</v>
      </c>
      <c r="U7" s="119" t="s">
        <v>172</v>
      </c>
      <c r="X7" s="476" t="str">
        <f ca="1">CELL("ADRESSE",'4. Studienberatung T.M.JJ'!$N$10)</f>
        <v>'[210505_Studienberatungsformular.xlsx]4. Studienberatung T.M.JJ'!$N$10</v>
      </c>
      <c r="Y7" s="114" t="b">
        <f ca="1">ISERROR(FIND("]",$X7))</f>
        <v>0</v>
      </c>
      <c r="Z7" s="114" t="str">
        <f ca="1">IF($Y7,RIGHT($X7,LEN($X7)-FIND("$",$X7)-1),RIGHT($X7,LEN($X7)-FIND("]",$X7)))</f>
        <v>4. Studienberatung T.M.JJ'!$N$10</v>
      </c>
      <c r="AA7" s="121" t="str">
        <f ca="1">IF($Y7,LEFT($Z7,FIND(".$",$Z7)-2),LEFT($Z7,FIND("!$",$Z7)-2))</f>
        <v>4. Studienberatung T.M.JJ</v>
      </c>
    </row>
    <row r="8" spans="1:29" ht="14.4" thickBot="1" x14ac:dyDescent="0.3">
      <c r="A8" s="547" t="s">
        <v>297</v>
      </c>
      <c r="B8" s="444"/>
      <c r="C8" s="556"/>
      <c r="D8" s="558" t="str">
        <f>IF(OR(ISBLANK('Erstberatung T.M.JJ'!$H10),ISBLANK('Erstberatung T.M.JJ'!$H9)),$P$4,$P$8)</f>
        <v>[Formular 'Erstberatung' ausfüllen!]</v>
      </c>
      <c r="E8" s="556"/>
      <c r="F8" s="556"/>
      <c r="G8" s="556"/>
      <c r="H8" s="556"/>
      <c r="I8" s="556"/>
      <c r="J8" s="556"/>
      <c r="K8" s="556"/>
      <c r="L8" s="557"/>
      <c r="M8" s="537"/>
      <c r="N8" s="537"/>
      <c r="O8" s="411"/>
      <c r="P8" s="573" t="str">
        <f>CONCATENATE('Erstberatung T.M.JJ'!$H10," (",'Erstberatung T.M.JJ'!$H9,") ","am ",TEXT('Erstberatung T.M.JJ'!$H12,"TT.MM.JJJJ"),",  ",'Erstberatung T.M.JJ'!$H11)</f>
        <v xml:space="preserve"> () am 00.01.1900,  </v>
      </c>
      <c r="Q8" s="108"/>
      <c r="R8" s="108"/>
      <c r="T8" s="518">
        <v>5</v>
      </c>
      <c r="U8" s="125" t="str">
        <f ca="1">OFFSET($X$4,$U$5-1,0)</f>
        <v>'[210505_Studienberatungsformular.xlsx]1. Studienberatung T.M.JJ'!$N$10</v>
      </c>
      <c r="X8" s="476" t="str">
        <f ca="1">CELL("ADRESSE",'5. Studienberatung T.M.JJ'!$N$10)</f>
        <v>'[210505_Studienberatungsformular.xlsx]5. Studienberatung T.M.JJ'!$N$10</v>
      </c>
      <c r="Y8" s="127" t="b">
        <f ca="1">ISERROR(FIND("]",$X8))</f>
        <v>0</v>
      </c>
      <c r="Z8" s="127" t="str">
        <f ca="1">IF($Y8,RIGHT($X8,LEN($X8)-FIND("$",$X8)-1),RIGHT($X8,LEN($X8)-FIND("]",$X8)))</f>
        <v>5. Studienberatung T.M.JJ'!$N$10</v>
      </c>
      <c r="AA8" s="128" t="str">
        <f ca="1">IF($Y8,LEFT($Z8,FIND(".$",$Z8)-2),LEFT($Z8,FIND("!$",$Z8)-2))</f>
        <v>5. Studienberatung T.M.JJ</v>
      </c>
    </row>
    <row r="9" spans="1:29" ht="14.4" x14ac:dyDescent="0.3">
      <c r="A9" s="4" t="s">
        <v>132</v>
      </c>
      <c r="B9" s="616" t="s">
        <v>129</v>
      </c>
      <c r="C9" s="616"/>
      <c r="D9" s="616"/>
      <c r="E9" s="616"/>
      <c r="F9" s="616"/>
      <c r="G9" s="616"/>
      <c r="H9" s="642" t="str">
        <f>IF('Erstberatung T.M.JJ'!$B$15,CONCATENATE("Auflage: ",'Erstberatung T.M.JJ'!$P$19," CP"),"")</f>
        <v/>
      </c>
      <c r="I9" s="642"/>
      <c r="J9" s="643"/>
      <c r="K9" s="639" t="str">
        <f>'Erstberatung T.M.JJ'!Q15</f>
        <v>Bitte wählen</v>
      </c>
      <c r="L9" s="640"/>
      <c r="M9" s="118"/>
      <c r="N9" s="612"/>
      <c r="O9" s="613"/>
      <c r="P9" s="122"/>
      <c r="Q9" s="122"/>
      <c r="R9" s="122"/>
      <c r="S9" s="122"/>
      <c r="T9" s="122"/>
      <c r="X9" s="110" t="s">
        <v>260</v>
      </c>
      <c r="AB9" s="114"/>
    </row>
    <row r="10" spans="1:29" ht="14.4" x14ac:dyDescent="0.3">
      <c r="A10" s="5" t="s">
        <v>133</v>
      </c>
      <c r="B10" s="616" t="s">
        <v>171</v>
      </c>
      <c r="C10" s="638"/>
      <c r="D10" s="638"/>
      <c r="E10" s="638"/>
      <c r="F10" s="638"/>
      <c r="G10" s="638"/>
      <c r="H10" s="638"/>
      <c r="I10" s="638"/>
      <c r="J10" s="638"/>
      <c r="K10" s="639" t="str">
        <f>'Erstberatung T.M.JJ'!Q24</f>
        <v>Bitte wählen</v>
      </c>
      <c r="L10" s="640"/>
      <c r="M10" s="108"/>
      <c r="N10" s="122"/>
      <c r="O10" s="122"/>
      <c r="P10" s="122"/>
      <c r="Q10" s="122"/>
      <c r="R10" s="122"/>
      <c r="S10" s="122"/>
      <c r="T10" s="122"/>
      <c r="X10" s="110" t="s">
        <v>259</v>
      </c>
      <c r="AB10" s="114"/>
    </row>
    <row r="11" spans="1:29" ht="14.4" x14ac:dyDescent="0.3">
      <c r="A11" s="5" t="s">
        <v>134</v>
      </c>
      <c r="B11" s="616" t="s">
        <v>105</v>
      </c>
      <c r="C11" s="638"/>
      <c r="D11" s="638"/>
      <c r="E11" s="638"/>
      <c r="F11" s="638"/>
      <c r="G11" s="638"/>
      <c r="H11" s="638"/>
      <c r="I11" s="638"/>
      <c r="J11" s="638"/>
      <c r="K11" s="639" t="str">
        <f>'Erstberatung T.M.JJ'!Q37</f>
        <v>Bitte wählen</v>
      </c>
      <c r="L11" s="640"/>
      <c r="M11" s="118"/>
      <c r="O11" s="124"/>
      <c r="P11" s="122"/>
      <c r="Q11" s="122"/>
      <c r="R11" s="122"/>
      <c r="S11" s="122"/>
      <c r="T11" s="122"/>
      <c r="X11" s="110" t="s">
        <v>279</v>
      </c>
      <c r="AB11" s="114"/>
    </row>
    <row r="12" spans="1:29" ht="14.4" x14ac:dyDescent="0.3">
      <c r="A12" s="5" t="s">
        <v>135</v>
      </c>
      <c r="B12" s="616" t="s">
        <v>107</v>
      </c>
      <c r="C12" s="638"/>
      <c r="D12" s="638"/>
      <c r="E12" s="638"/>
      <c r="F12" s="638"/>
      <c r="G12" s="638"/>
      <c r="H12" s="638"/>
      <c r="I12" s="638"/>
      <c r="J12" s="638"/>
      <c r="K12" s="639" t="str">
        <f>'Erstberatung T.M.JJ'!Q41</f>
        <v>nein</v>
      </c>
      <c r="L12" s="640"/>
      <c r="M12" s="54"/>
      <c r="N12" s="122"/>
      <c r="O12" s="122"/>
      <c r="P12" s="108"/>
      <c r="Q12" s="122"/>
      <c r="R12" s="122"/>
      <c r="S12" s="122"/>
      <c r="T12" s="122"/>
    </row>
    <row r="13" spans="1:29" ht="14.4" x14ac:dyDescent="0.3">
      <c r="A13" s="560" t="s">
        <v>284</v>
      </c>
      <c r="B13" s="616" t="s">
        <v>314</v>
      </c>
      <c r="C13" s="638"/>
      <c r="D13" s="638"/>
      <c r="E13" s="638"/>
      <c r="F13" s="638"/>
      <c r="G13" s="638"/>
      <c r="H13" s="638"/>
      <c r="I13" s="638"/>
      <c r="J13" s="638"/>
      <c r="K13" s="639" t="str">
        <f>'Erstberatung T.M.JJ'!Q60</f>
        <v>Bitte wählen</v>
      </c>
      <c r="L13" s="640"/>
      <c r="M13" s="54"/>
      <c r="N13" s="122"/>
      <c r="O13" s="122"/>
      <c r="P13" s="108"/>
      <c r="Q13" s="122"/>
      <c r="R13" s="122"/>
      <c r="S13" s="122"/>
      <c r="T13" s="122"/>
    </row>
    <row r="14" spans="1:29" ht="14.4" x14ac:dyDescent="0.3">
      <c r="A14" s="560"/>
      <c r="B14" s="561"/>
      <c r="C14" s="562"/>
      <c r="D14" s="562"/>
      <c r="E14" s="562"/>
      <c r="F14" s="562"/>
      <c r="G14" s="562"/>
      <c r="H14" s="562"/>
      <c r="I14" s="562"/>
      <c r="J14" s="562"/>
      <c r="K14" s="563"/>
      <c r="L14" s="564"/>
      <c r="M14" s="54"/>
      <c r="N14" s="122"/>
      <c r="O14" s="122"/>
      <c r="P14" s="108"/>
      <c r="Q14" s="122"/>
      <c r="R14" s="122"/>
      <c r="S14" s="122"/>
      <c r="T14" s="122"/>
    </row>
    <row r="15" spans="1:29" ht="21.05" customHeight="1" thickBot="1" x14ac:dyDescent="0.3">
      <c r="A15" s="625" t="str">
        <f ca="1">CONCATENATE("Zusammenfassung der Credits für ",$AN$32)</f>
        <v>Zusammenfassung der Credits für 1. Studienberatung T.M.JJ</v>
      </c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54"/>
      <c r="N15" s="122"/>
      <c r="O15" s="122"/>
      <c r="P15" s="108"/>
      <c r="Q15" s="122"/>
      <c r="R15" s="122"/>
      <c r="S15" s="122"/>
      <c r="T15" s="122"/>
      <c r="X15" s="110" t="s">
        <v>238</v>
      </c>
    </row>
    <row r="16" spans="1:29" ht="18" customHeight="1" thickBot="1" x14ac:dyDescent="0.35">
      <c r="A16" s="608" t="s">
        <v>258</v>
      </c>
      <c r="B16" s="608"/>
      <c r="C16" s="609"/>
      <c r="D16" s="635" t="str">
        <f ca="1">CONCATENATE($AN$32," ist mit der Prüfungsordnung",IF($AN$41," "," nicht "),"konform")</f>
        <v>1. Studienberatung T.M.JJ ist mit der Prüfungsordnung nicht konform</v>
      </c>
      <c r="E16" s="636"/>
      <c r="F16" s="636"/>
      <c r="G16" s="636"/>
      <c r="H16" s="636"/>
      <c r="I16" s="636"/>
      <c r="J16" s="636"/>
      <c r="K16" s="636"/>
      <c r="L16" s="637"/>
      <c r="M16" s="54"/>
      <c r="P16" s="122"/>
      <c r="Q16" s="122"/>
      <c r="R16" s="122"/>
      <c r="S16" s="122"/>
      <c r="T16" s="122"/>
      <c r="U16" s="110" t="s">
        <v>220</v>
      </c>
      <c r="X16" s="401">
        <f>'1. Studienberatung T.M.JJ'!I$1</f>
        <v>0</v>
      </c>
      <c r="Y16" s="401" t="str">
        <f>'1. Studienberatung T.M.JJ'!J$1</f>
        <v>Grundl.</v>
      </c>
      <c r="Z16" s="401" t="str">
        <f>'1. Studienberatung T.M.JJ'!K$1</f>
        <v>Techn.</v>
      </c>
      <c r="AA16" s="401" t="str">
        <f>'1. Studienberatung T.M.JJ'!L$1</f>
        <v>Nichttn.</v>
      </c>
      <c r="AB16" s="401" t="str">
        <f>'1. Studienberatung T.M.JJ'!M$1</f>
        <v>Praktika</v>
      </c>
      <c r="AC16" s="401" t="str">
        <f>'1. Studienberatung T.M.JJ'!N$1</f>
        <v>Summe</v>
      </c>
    </row>
    <row r="17" spans="1:42" ht="15.7" customHeight="1" thickBot="1" x14ac:dyDescent="0.3">
      <c r="B17" s="515">
        <v>1</v>
      </c>
      <c r="C17" s="475" t="str">
        <f>IF($U$5=$B$17,"","Ungültige Eingabe!")</f>
        <v/>
      </c>
      <c r="D17" s="433"/>
      <c r="H17" s="447" t="str">
        <f t="shared" ref="H17:L23" ca="1" si="0">OFFSET(INDIRECT($U$8),$V17,Y$17)</f>
        <v>Grundl.</v>
      </c>
      <c r="I17" s="447" t="str">
        <f t="shared" ca="1" si="0"/>
        <v>Techn.</v>
      </c>
      <c r="J17" s="447" t="str">
        <f t="shared" ca="1" si="0"/>
        <v>Nichttn.</v>
      </c>
      <c r="K17" s="447" t="str">
        <f t="shared" ca="1" si="0"/>
        <v>Praktika</v>
      </c>
      <c r="L17" s="446" t="str">
        <f t="shared" ca="1" si="0"/>
        <v>Summe</v>
      </c>
      <c r="M17" s="54"/>
      <c r="N17" s="122"/>
      <c r="O17" s="122"/>
      <c r="P17" s="122"/>
      <c r="Q17" s="122"/>
      <c r="R17" s="122"/>
      <c r="S17" s="122"/>
      <c r="T17" s="122"/>
      <c r="U17" s="151">
        <f>'1. Studienberatung T.M.JJ'!I1</f>
        <v>0</v>
      </c>
      <c r="V17" s="399">
        <f ca="1">ROW('1. Studienberatung T.M.JJ'!I1)-ROW(INDIRECT($X$4))</f>
        <v>-9</v>
      </c>
      <c r="X17" s="399">
        <f ca="1">COLUMN('1. Studienberatung T.M.JJ'!I$1)-COLUMN(INDIRECT($X$4))</f>
        <v>-5</v>
      </c>
      <c r="Y17" s="399">
        <f ca="1">COLUMN('1. Studienberatung T.M.JJ'!J$1)-COLUMN(INDIRECT($X$4))</f>
        <v>-4</v>
      </c>
      <c r="Z17" s="399">
        <f ca="1">COLUMN('1. Studienberatung T.M.JJ'!K$1)-COLUMN(INDIRECT($X$4))</f>
        <v>-3</v>
      </c>
      <c r="AA17" s="399">
        <f ca="1">COLUMN('1. Studienberatung T.M.JJ'!L$1)-COLUMN(INDIRECT($X$4))</f>
        <v>-2</v>
      </c>
      <c r="AB17" s="399">
        <f ca="1">COLUMN('1. Studienberatung T.M.JJ'!M$1)-COLUMN(INDIRECT($X$4))</f>
        <v>-1</v>
      </c>
      <c r="AC17" s="399">
        <f ca="1">COLUMN('1. Studienberatung T.M.JJ'!N$1)-COLUMN(INDIRECT($X$4))</f>
        <v>0</v>
      </c>
      <c r="AD17" s="402"/>
      <c r="AE17" s="114"/>
    </row>
    <row r="18" spans="1:42" ht="15" customHeight="1" x14ac:dyDescent="0.3">
      <c r="B18" s="516" t="s">
        <v>265</v>
      </c>
      <c r="D18" s="626" t="s">
        <v>160</v>
      </c>
      <c r="E18" s="627"/>
      <c r="F18" s="628"/>
      <c r="G18" s="257" t="str">
        <f t="shared" ref="G18:G23" ca="1" si="1">OFFSET(INDIRECT($U$8),$V18,X$17)</f>
        <v>Pflichtfächer</v>
      </c>
      <c r="H18" s="403">
        <f t="shared" ca="1" si="0"/>
        <v>17</v>
      </c>
      <c r="I18" s="403">
        <f t="shared" ca="1" si="0"/>
        <v>16</v>
      </c>
      <c r="J18" s="403">
        <f t="shared" ca="1" si="0"/>
        <v>0</v>
      </c>
      <c r="K18" s="404">
        <f t="shared" ca="1" si="0"/>
        <v>0</v>
      </c>
      <c r="L18" s="423">
        <f t="shared" ca="1" si="0"/>
        <v>33</v>
      </c>
      <c r="M18" s="54"/>
      <c r="O18" s="122"/>
      <c r="P18" s="132"/>
      <c r="Q18" s="122"/>
      <c r="R18" s="122"/>
      <c r="S18" s="122"/>
      <c r="T18" s="122"/>
      <c r="U18" s="151" t="str">
        <f>'1. Studienberatung T.M.JJ'!I2</f>
        <v>Pflichtfächer</v>
      </c>
      <c r="V18" s="399">
        <f ca="1">ROW('1. Studienberatung T.M.JJ'!I2)-ROW(INDIRECT($X$4))</f>
        <v>-8</v>
      </c>
      <c r="W18" s="389"/>
      <c r="AC18" s="390"/>
      <c r="AD18" s="389"/>
      <c r="AE18" s="389"/>
    </row>
    <row r="19" spans="1:42" ht="16.149999999999999" thickBot="1" x14ac:dyDescent="0.3">
      <c r="A19" s="19"/>
      <c r="B19" s="478"/>
      <c r="D19" s="629"/>
      <c r="E19" s="630"/>
      <c r="F19" s="631"/>
      <c r="G19" s="349" t="str">
        <f t="shared" ca="1" si="1"/>
        <v>Wahlpflicht</v>
      </c>
      <c r="H19" s="405">
        <f t="shared" ca="1" si="0"/>
        <v>0</v>
      </c>
      <c r="I19" s="405">
        <f t="shared" ca="1" si="0"/>
        <v>0</v>
      </c>
      <c r="J19" s="405">
        <f t="shared" ca="1" si="0"/>
        <v>0</v>
      </c>
      <c r="K19" s="406">
        <f t="shared" ca="1" si="0"/>
        <v>0</v>
      </c>
      <c r="L19" s="424">
        <f t="shared" ca="1" si="0"/>
        <v>0</v>
      </c>
      <c r="M19" s="54"/>
      <c r="N19" s="612"/>
      <c r="O19" s="613"/>
      <c r="P19" s="122"/>
      <c r="Q19" s="122"/>
      <c r="R19" s="122"/>
      <c r="S19" s="122"/>
      <c r="T19" s="122"/>
      <c r="U19" s="151" t="str">
        <f>'1. Studienberatung T.M.JJ'!I3</f>
        <v>Wahlpflicht</v>
      </c>
      <c r="V19" s="399">
        <f ca="1">ROW('1. Studienberatung T.M.JJ'!I3)-ROW(INDIRECT($X$4))</f>
        <v>-7</v>
      </c>
      <c r="W19" s="389"/>
      <c r="X19" s="389"/>
      <c r="Y19" s="389"/>
      <c r="AA19" s="389"/>
      <c r="AB19" s="389"/>
      <c r="AC19" s="389"/>
      <c r="AD19" s="389"/>
      <c r="AE19" s="389"/>
    </row>
    <row r="20" spans="1:42" ht="16.7" thickTop="1" thickBot="1" x14ac:dyDescent="0.35">
      <c r="A20" s="19"/>
      <c r="D20" s="632"/>
      <c r="E20" s="633"/>
      <c r="F20" s="634"/>
      <c r="G20" s="420" t="str">
        <f t="shared" ca="1" si="1"/>
        <v>Summe</v>
      </c>
      <c r="H20" s="448">
        <f t="shared" ca="1" si="0"/>
        <v>17</v>
      </c>
      <c r="I20" s="448">
        <f t="shared" ca="1" si="0"/>
        <v>16</v>
      </c>
      <c r="J20" s="448">
        <f t="shared" ca="1" si="0"/>
        <v>0</v>
      </c>
      <c r="K20" s="449">
        <f t="shared" ca="1" si="0"/>
        <v>0</v>
      </c>
      <c r="L20" s="450">
        <f t="shared" ca="1" si="0"/>
        <v>33</v>
      </c>
      <c r="M20" s="54"/>
      <c r="N20" s="122"/>
      <c r="O20" s="122"/>
      <c r="P20" s="122"/>
      <c r="Q20" s="122"/>
      <c r="R20" s="122"/>
      <c r="S20" s="122"/>
      <c r="T20" s="130"/>
      <c r="U20" s="151" t="str">
        <f>'1. Studienberatung T.M.JJ'!I4</f>
        <v>Summe</v>
      </c>
      <c r="V20" s="399">
        <f ca="1">ROW('1. Studienberatung T.M.JJ'!I4)-ROW(INDIRECT($X$4))</f>
        <v>-6</v>
      </c>
      <c r="W20" s="389"/>
      <c r="X20" s="389"/>
      <c r="Y20" s="389"/>
      <c r="AA20" s="389"/>
      <c r="AB20" s="389"/>
      <c r="AC20" s="389"/>
      <c r="AD20" s="389"/>
      <c r="AE20" s="389"/>
    </row>
    <row r="21" spans="1:42" ht="15.55" x14ac:dyDescent="0.25">
      <c r="A21" s="19"/>
      <c r="D21" s="619" t="s">
        <v>30</v>
      </c>
      <c r="E21" s="620"/>
      <c r="F21" s="621"/>
      <c r="G21" s="413" t="str">
        <f t="shared" ca="1" si="1"/>
        <v>Wahlpflicht</v>
      </c>
      <c r="H21" s="414">
        <f t="shared" ca="1" si="0"/>
        <v>0</v>
      </c>
      <c r="I21" s="414">
        <f t="shared" ca="1" si="0"/>
        <v>0</v>
      </c>
      <c r="J21" s="414">
        <f t="shared" ca="1" si="0"/>
        <v>0</v>
      </c>
      <c r="K21" s="415">
        <f t="shared" ca="1" si="0"/>
        <v>0</v>
      </c>
      <c r="L21" s="425">
        <f t="shared" ca="1" si="0"/>
        <v>0</v>
      </c>
      <c r="M21" s="54"/>
      <c r="N21" s="122"/>
      <c r="O21" s="122"/>
      <c r="P21" s="122"/>
      <c r="Q21" s="122"/>
      <c r="R21" s="122"/>
      <c r="S21" s="122"/>
      <c r="T21" s="122"/>
      <c r="U21" s="151" t="str">
        <f>'1. Studienberatung T.M.JJ'!I5</f>
        <v>Wahlpflicht</v>
      </c>
      <c r="V21" s="399">
        <f ca="1">ROW('1. Studienberatung T.M.JJ'!I5)-ROW(INDIRECT($X$4))</f>
        <v>-5</v>
      </c>
      <c r="W21" s="389"/>
      <c r="X21" s="389"/>
      <c r="Y21" s="389"/>
      <c r="AA21" s="389"/>
      <c r="AB21" s="389"/>
      <c r="AC21" s="389"/>
      <c r="AD21" s="389"/>
      <c r="AE21" s="389"/>
    </row>
    <row r="22" spans="1:42" ht="15" customHeight="1" thickBot="1" x14ac:dyDescent="0.3">
      <c r="D22" s="619"/>
      <c r="E22" s="620"/>
      <c r="F22" s="621"/>
      <c r="G22" s="416" t="str">
        <f t="shared" ca="1" si="1"/>
        <v>Anerkannt nach 2.</v>
      </c>
      <c r="H22" s="417">
        <f t="shared" ca="1" si="0"/>
        <v>0</v>
      </c>
      <c r="I22" s="417">
        <f t="shared" ca="1" si="0"/>
        <v>0</v>
      </c>
      <c r="J22" s="417">
        <f t="shared" ca="1" si="0"/>
        <v>0</v>
      </c>
      <c r="K22" s="418">
        <f t="shared" ca="1" si="0"/>
        <v>0</v>
      </c>
      <c r="L22" s="426">
        <f t="shared" ca="1" si="0"/>
        <v>0</v>
      </c>
      <c r="M22" s="108"/>
      <c r="N22" s="612"/>
      <c r="O22" s="612"/>
      <c r="P22" s="122"/>
      <c r="Q22" s="122"/>
      <c r="R22" s="122"/>
      <c r="S22" s="122"/>
      <c r="T22" s="122"/>
      <c r="U22" s="151" t="str">
        <f>'1. Studienberatung T.M.JJ'!I6</f>
        <v>Anerkannt nach 2.</v>
      </c>
      <c r="V22" s="399">
        <f ca="1">ROW('1. Studienberatung T.M.JJ'!I6)-ROW(INDIRECT($X$4))</f>
        <v>-4</v>
      </c>
    </row>
    <row r="23" spans="1:42" ht="16.7" thickTop="1" thickBot="1" x14ac:dyDescent="0.35">
      <c r="D23" s="622"/>
      <c r="E23" s="623"/>
      <c r="F23" s="624"/>
      <c r="G23" s="419" t="str">
        <f t="shared" ca="1" si="1"/>
        <v>Summe</v>
      </c>
      <c r="H23" s="451">
        <f t="shared" ca="1" si="0"/>
        <v>0</v>
      </c>
      <c r="I23" s="451">
        <f t="shared" ca="1" si="0"/>
        <v>0</v>
      </c>
      <c r="J23" s="451">
        <f t="shared" ca="1" si="0"/>
        <v>0</v>
      </c>
      <c r="K23" s="452">
        <f t="shared" ca="1" si="0"/>
        <v>0</v>
      </c>
      <c r="L23" s="412">
        <f t="shared" ca="1" si="0"/>
        <v>0</v>
      </c>
      <c r="M23" s="108"/>
      <c r="N23" s="24" t="s">
        <v>141</v>
      </c>
      <c r="O23" s="108"/>
      <c r="P23" s="108"/>
      <c r="Q23" s="108"/>
      <c r="R23" s="108"/>
      <c r="S23" s="108"/>
      <c r="T23" s="108"/>
      <c r="U23" s="151" t="str">
        <f>'1. Studienberatung T.M.JJ'!I7</f>
        <v>Summe</v>
      </c>
      <c r="V23" s="399">
        <f ca="1">ROW('1. Studienberatung T.M.JJ'!I7)-ROW(INDIRECT($X$4))</f>
        <v>-3</v>
      </c>
    </row>
    <row r="24" spans="1:42" ht="16.7" thickTop="1" thickBot="1" x14ac:dyDescent="0.3">
      <c r="A24" s="108"/>
      <c r="G24" s="408" t="s">
        <v>241</v>
      </c>
      <c r="H24" s="453">
        <f ca="1">H$20+H$23</f>
        <v>17</v>
      </c>
      <c r="I24" s="453">
        <f ca="1">I$20+I$23</f>
        <v>16</v>
      </c>
      <c r="J24" s="453">
        <f ca="1">J$20+J$23</f>
        <v>0</v>
      </c>
      <c r="K24" s="454">
        <f ca="1">K$20+K$23</f>
        <v>0</v>
      </c>
      <c r="L24" s="455">
        <f ca="1">L$20+L$23</f>
        <v>33</v>
      </c>
      <c r="N24" s="471">
        <f ca="1">OFFSET(INDIRECT($U$8),$V27,AC$17)</f>
        <v>0</v>
      </c>
      <c r="P24" s="108"/>
      <c r="Q24" s="108"/>
      <c r="R24" s="108"/>
      <c r="S24" s="108"/>
      <c r="T24" s="108"/>
      <c r="U24" s="151" t="str">
        <f>'1. Studienberatung T.M.JJ'!H8</f>
        <v>Notenrelevant</v>
      </c>
      <c r="V24" s="399">
        <f ca="1">ROW('1. Studienberatung T.M.JJ'!I8)-ROW(INDIRECT($X$4))</f>
        <v>-2</v>
      </c>
    </row>
    <row r="25" spans="1:42" ht="17" customHeight="1" thickTop="1" thickBot="1" x14ac:dyDescent="0.3">
      <c r="A25" s="108"/>
      <c r="G25" s="391"/>
      <c r="H25" s="391"/>
      <c r="I25" s="391"/>
      <c r="J25" s="391"/>
      <c r="L25" s="391"/>
      <c r="M25" s="108"/>
      <c r="N25" s="108"/>
      <c r="O25" s="108"/>
      <c r="P25" s="108"/>
      <c r="Q25" s="108"/>
      <c r="R25" s="108"/>
      <c r="S25" s="108"/>
      <c r="U25" s="151" t="str">
        <f>'1. Studienberatung T.M.JJ'!H9</f>
        <v>Zusätzlich</v>
      </c>
      <c r="V25" s="399">
        <f ca="1">ROW('1. Studienberatung T.M.JJ'!I9)-ROW(INDIRECT($X$4))</f>
        <v>-1</v>
      </c>
    </row>
    <row r="26" spans="1:42" ht="15" customHeight="1" x14ac:dyDescent="0.35">
      <c r="A26" s="360" t="str">
        <f t="shared" ref="A26:A33" si="2">U33</f>
        <v>In die re²-Gesamtnote eingehende Credits</v>
      </c>
      <c r="B26" s="361"/>
      <c r="C26" s="362"/>
      <c r="D26" s="362"/>
      <c r="E26" s="361" t="str">
        <f t="shared" ref="E26:E33" si="3">V33</f>
        <v>min 60, max 65 CP</v>
      </c>
      <c r="F26" s="134"/>
      <c r="G26" s="361"/>
      <c r="H26" s="361"/>
      <c r="I26" s="363"/>
      <c r="J26" s="440" t="str">
        <f t="shared" ref="J26:J33" ca="1" si="4">IF($K26=1,"OK","")</f>
        <v/>
      </c>
      <c r="K26" s="617">
        <f t="shared" ref="K26:K33" ca="1" si="5">IF($AN33,1,0)</f>
        <v>0</v>
      </c>
      <c r="L26" s="618"/>
      <c r="N26" s="108"/>
      <c r="O26" s="108"/>
      <c r="P26" s="108"/>
      <c r="Q26" s="108"/>
      <c r="R26" s="108"/>
      <c r="S26" s="108"/>
      <c r="U26" s="151" t="str">
        <f>'1. Studienberatung T.M.JJ'!H10</f>
        <v>Summe</v>
      </c>
      <c r="V26" s="399">
        <f ca="1">ROW('1. Studienberatung T.M.JJ'!I10)-ROW(INDIRECT($X$4))</f>
        <v>0</v>
      </c>
    </row>
    <row r="27" spans="1:42" s="175" customFormat="1" x14ac:dyDescent="0.25">
      <c r="A27" s="364" t="str">
        <f t="shared" si="2"/>
        <v xml:space="preserve">   davon Credits in grundl.-orient. Modulen</v>
      </c>
      <c r="B27" s="57"/>
      <c r="C27" s="173"/>
      <c r="D27" s="173"/>
      <c r="E27" s="62" t="str">
        <f t="shared" si="3"/>
        <v>min 15 CP</v>
      </c>
      <c r="F27" s="442"/>
      <c r="G27" s="174"/>
      <c r="H27" s="174"/>
      <c r="I27" s="173"/>
      <c r="J27" s="439" t="str">
        <f t="shared" ca="1" si="4"/>
        <v>OK</v>
      </c>
      <c r="K27" s="606">
        <f t="shared" ca="1" si="5"/>
        <v>1</v>
      </c>
      <c r="L27" s="607"/>
      <c r="N27" s="108"/>
      <c r="O27" s="108"/>
      <c r="P27" s="108"/>
      <c r="Q27" s="108"/>
      <c r="R27" s="108"/>
      <c r="S27" s="108"/>
      <c r="U27" s="151" t="str">
        <f>'1. Studienberatung T.M.JJ'!K12</f>
        <v>Gesamtnote:</v>
      </c>
      <c r="V27" s="399">
        <f ca="1">ROW('1. Studienberatung T.M.JJ'!K12)-ROW(INDIRECT($X$4))</f>
        <v>2</v>
      </c>
      <c r="W27" s="110" t="s">
        <v>242</v>
      </c>
    </row>
    <row r="28" spans="1:42" s="175" customFormat="1" ht="14.4" thickBot="1" x14ac:dyDescent="0.3">
      <c r="A28" s="364" t="str">
        <f t="shared" si="2"/>
        <v xml:space="preserve">   davon Credits in nichttech. Modulen</v>
      </c>
      <c r="B28" s="57"/>
      <c r="C28" s="173"/>
      <c r="D28" s="173"/>
      <c r="E28" s="62" t="str">
        <f t="shared" si="3"/>
        <v>min 9, max 13 CP</v>
      </c>
      <c r="F28" s="442"/>
      <c r="G28" s="174"/>
      <c r="H28" s="174"/>
      <c r="I28" s="173"/>
      <c r="J28" s="439" t="str">
        <f t="shared" ca="1" si="4"/>
        <v/>
      </c>
      <c r="K28" s="606">
        <f t="shared" ca="1" si="5"/>
        <v>0</v>
      </c>
      <c r="L28" s="607"/>
      <c r="N28" s="108"/>
      <c r="O28" s="108"/>
      <c r="P28" s="108"/>
      <c r="Q28" s="108"/>
      <c r="R28" s="108"/>
      <c r="S28" s="108"/>
      <c r="T28" s="108"/>
      <c r="U28" s="144"/>
      <c r="V28" s="40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1:42" s="175" customFormat="1" ht="15.7" customHeight="1" thickBot="1" x14ac:dyDescent="0.4">
      <c r="A29" s="365" t="str">
        <f t="shared" si="2"/>
        <v xml:space="preserve">   davon Credits in Laborpraktika</v>
      </c>
      <c r="B29" s="366"/>
      <c r="C29" s="367"/>
      <c r="D29" s="367"/>
      <c r="E29" s="368" t="str">
        <f t="shared" si="3"/>
        <v>min 3, max 6 CP</v>
      </c>
      <c r="F29" s="443"/>
      <c r="G29" s="369"/>
      <c r="H29" s="369"/>
      <c r="I29" s="367"/>
      <c r="J29" s="441" t="str">
        <f t="shared" ca="1" si="4"/>
        <v/>
      </c>
      <c r="K29" s="610">
        <f t="shared" ca="1" si="5"/>
        <v>0</v>
      </c>
      <c r="L29" s="611"/>
      <c r="N29" s="108"/>
      <c r="O29" s="108"/>
      <c r="P29" s="108"/>
      <c r="Q29" s="108"/>
      <c r="R29" s="108"/>
      <c r="S29" s="108"/>
      <c r="T29" s="108"/>
      <c r="U29" s="131" t="s">
        <v>108</v>
      </c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3"/>
      <c r="AP29" s="110"/>
    </row>
    <row r="30" spans="1:42" x14ac:dyDescent="0.25">
      <c r="A30" s="370" t="str">
        <f t="shared" si="2"/>
        <v>Gesamte Anzahl an Credits erbracht</v>
      </c>
      <c r="B30" s="371"/>
      <c r="C30" s="371"/>
      <c r="D30" s="371"/>
      <c r="E30" s="361" t="str">
        <f t="shared" si="3"/>
        <v>min 60 + Auflagen-CP</v>
      </c>
      <c r="F30" s="134"/>
      <c r="G30" s="372"/>
      <c r="H30" s="372" t="str">
        <f>CONCATENATE("CP ≥ ",$W$37)</f>
        <v>CP ≥ 60</v>
      </c>
      <c r="I30" s="371"/>
      <c r="J30" s="440" t="str">
        <f t="shared" ca="1" si="4"/>
        <v/>
      </c>
      <c r="K30" s="617">
        <f t="shared" ca="1" si="5"/>
        <v>0</v>
      </c>
      <c r="L30" s="618"/>
      <c r="N30" s="108"/>
      <c r="O30" s="108"/>
      <c r="P30" s="108"/>
      <c r="Q30" s="108"/>
      <c r="R30" s="108"/>
      <c r="S30" s="108"/>
      <c r="T30" s="108"/>
      <c r="U30" s="120"/>
      <c r="V30" s="114"/>
      <c r="W30" s="114"/>
      <c r="X30" s="114"/>
      <c r="Y30" s="133" t="s">
        <v>24</v>
      </c>
      <c r="Z30" s="134"/>
      <c r="AA30" s="134"/>
      <c r="AB30" s="134"/>
      <c r="AC30" s="135"/>
      <c r="AD30" s="111" t="s">
        <v>269</v>
      </c>
      <c r="AE30" s="112"/>
      <c r="AF30" s="112"/>
      <c r="AG30" s="112"/>
      <c r="AH30" s="113"/>
      <c r="AI30" s="111" t="s">
        <v>25</v>
      </c>
      <c r="AJ30" s="112"/>
      <c r="AK30" s="112"/>
      <c r="AL30" s="112"/>
      <c r="AM30" s="113"/>
      <c r="AN30" s="136" t="s">
        <v>26</v>
      </c>
      <c r="AO30" s="137"/>
      <c r="AP30" s="175"/>
    </row>
    <row r="31" spans="1:42" x14ac:dyDescent="0.25">
      <c r="A31" s="373" t="str">
        <f t="shared" si="2"/>
        <v xml:space="preserve">   davon Credits in grundlagen-orientierten Modulen</v>
      </c>
      <c r="B31" s="178"/>
      <c r="C31" s="178"/>
      <c r="D31" s="178"/>
      <c r="E31" s="62" t="str">
        <f t="shared" si="3"/>
        <v>3 Sem.: min 15 CP, 4 Sem.: min 22 CP</v>
      </c>
      <c r="F31" s="444"/>
      <c r="G31" s="174"/>
      <c r="H31" s="174" t="str">
        <f>CONCATENATE("GL≥ ",$W$38)</f>
        <v>GL≥ 15</v>
      </c>
      <c r="I31" s="178"/>
      <c r="J31" s="439" t="str">
        <f t="shared" ca="1" si="4"/>
        <v>OK</v>
      </c>
      <c r="K31" s="606">
        <f t="shared" ca="1" si="5"/>
        <v>1</v>
      </c>
      <c r="L31" s="607"/>
      <c r="N31" s="108"/>
      <c r="O31" s="108"/>
      <c r="P31" s="108"/>
      <c r="Q31" s="108"/>
      <c r="R31" s="108"/>
      <c r="S31" s="108"/>
      <c r="T31" s="108"/>
      <c r="U31" s="138"/>
      <c r="V31" s="129"/>
      <c r="W31" s="129"/>
      <c r="X31" s="139" t="s">
        <v>270</v>
      </c>
      <c r="Y31" s="140" t="str">
        <f ca="1">$X$4</f>
        <v>'[210505_Studienberatungsformular.xlsx]1. Studienberatung T.M.JJ'!$N$10</v>
      </c>
      <c r="Z31" s="141" t="str">
        <f ca="1">$X$5</f>
        <v>'[210505_Studienberatungsformular.xlsx]2. Studienberatung T.M.JJ'!$N$10</v>
      </c>
      <c r="AA31" s="141" t="str">
        <f ca="1">$X$6</f>
        <v>'[210505_Studienberatungsformular.xlsx]3. Studienberatung T.M.JJ'!$N$10</v>
      </c>
      <c r="AB31" s="141" t="str">
        <f ca="1">$X$7</f>
        <v>'[210505_Studienberatungsformular.xlsx]4. Studienberatung T.M.JJ'!$N$10</v>
      </c>
      <c r="AC31" s="142" t="str">
        <f ca="1">$X$8</f>
        <v>'[210505_Studienberatungsformular.xlsx]5. Studienberatung T.M.JJ'!$N$10</v>
      </c>
      <c r="AD31" s="259" t="s">
        <v>208</v>
      </c>
      <c r="AE31" s="255"/>
      <c r="AF31" s="255"/>
      <c r="AG31" s="255"/>
      <c r="AH31" s="260"/>
      <c r="AI31" s="143"/>
      <c r="AJ31" s="144"/>
      <c r="AK31" s="144"/>
      <c r="AL31" s="144"/>
      <c r="AM31" s="145"/>
      <c r="AN31" s="146" t="s">
        <v>168</v>
      </c>
      <c r="AO31" s="137"/>
      <c r="AP31" s="175"/>
    </row>
    <row r="32" spans="1:42" x14ac:dyDescent="0.25">
      <c r="A32" s="373" t="str">
        <f t="shared" si="2"/>
        <v xml:space="preserve">   davon Credits in nichttechnischen Modulen</v>
      </c>
      <c r="B32" s="178"/>
      <c r="C32" s="178"/>
      <c r="D32" s="178"/>
      <c r="E32" s="62" t="str">
        <f t="shared" si="3"/>
        <v>min 15, max 22% d. Gesamt-CP</v>
      </c>
      <c r="F32" s="444"/>
      <c r="G32" s="174"/>
      <c r="H32" s="174" t="str">
        <f>CONCATENATE($W$39," ≤ NT ≤ ",$X$39)</f>
        <v>9 ≤ NT ≤ 13</v>
      </c>
      <c r="I32" s="178"/>
      <c r="J32" s="439" t="str">
        <f t="shared" ca="1" si="4"/>
        <v/>
      </c>
      <c r="K32" s="606">
        <f t="shared" ca="1" si="5"/>
        <v>0</v>
      </c>
      <c r="L32" s="607"/>
      <c r="N32" s="108"/>
      <c r="O32" s="108"/>
      <c r="P32" s="108"/>
      <c r="Q32" s="108"/>
      <c r="R32" s="108"/>
      <c r="S32" s="108"/>
      <c r="T32" s="108"/>
      <c r="U32" s="147"/>
      <c r="V32" s="148" t="s">
        <v>43</v>
      </c>
      <c r="W32" s="149" t="s">
        <v>44</v>
      </c>
      <c r="X32" s="150" t="s">
        <v>46</v>
      </c>
      <c r="Y32" s="140" t="str">
        <f ca="1">$AA$4</f>
        <v>1. Studienberatung T.M.JJ</v>
      </c>
      <c r="Z32" s="141" t="str">
        <f ca="1">$AA$5</f>
        <v>2. Studienberatung T.M.JJ</v>
      </c>
      <c r="AA32" s="151" t="str">
        <f ca="1">$AA$6</f>
        <v>3. Studienberatung T.M.JJ</v>
      </c>
      <c r="AB32" s="151" t="str">
        <f ca="1">$AA$7</f>
        <v>4. Studienberatung T.M.JJ</v>
      </c>
      <c r="AC32" s="152" t="str">
        <f ca="1">$AA$8</f>
        <v>5. Studienberatung T.M.JJ</v>
      </c>
      <c r="AD32" s="140" t="str">
        <f ca="1">$AA$4</f>
        <v>1. Studienberatung T.M.JJ</v>
      </c>
      <c r="AE32" s="141" t="str">
        <f ca="1">$AA$5</f>
        <v>2. Studienberatung T.M.JJ</v>
      </c>
      <c r="AF32" s="151" t="str">
        <f ca="1">$AA$6</f>
        <v>3. Studienberatung T.M.JJ</v>
      </c>
      <c r="AG32" s="151" t="str">
        <f ca="1">$AA$7</f>
        <v>4. Studienberatung T.M.JJ</v>
      </c>
      <c r="AH32" s="152" t="str">
        <f ca="1">$AA$8</f>
        <v>5. Studienberatung T.M.JJ</v>
      </c>
      <c r="AI32" s="153" t="str">
        <f ca="1">$AA$4</f>
        <v>1. Studienberatung T.M.JJ</v>
      </c>
      <c r="AJ32" s="154" t="str">
        <f ca="1">$AA$5</f>
        <v>2. Studienberatung T.M.JJ</v>
      </c>
      <c r="AK32" s="155" t="str">
        <f ca="1">$AA$6</f>
        <v>3. Studienberatung T.M.JJ</v>
      </c>
      <c r="AL32" s="155" t="str">
        <f ca="1">$AA$7</f>
        <v>4. Studienberatung T.M.JJ</v>
      </c>
      <c r="AM32" s="156" t="str">
        <f ca="1">$AA$8</f>
        <v>5. Studienberatung T.M.JJ</v>
      </c>
      <c r="AN32" s="99" t="str">
        <f t="shared" ref="AN32:AN40" ca="1" si="6">CHOOSE($U$5,$AI32,$AJ32,$AK32,$AL32,$AM32)</f>
        <v>1. Studienberatung T.M.JJ</v>
      </c>
      <c r="AO32" s="137"/>
      <c r="AP32" s="175"/>
    </row>
    <row r="33" spans="1:43" ht="14.4" thickBot="1" x14ac:dyDescent="0.3">
      <c r="A33" s="374" t="str">
        <f t="shared" si="2"/>
        <v xml:space="preserve">   davon Credits in Laborpraktika</v>
      </c>
      <c r="B33" s="375"/>
      <c r="C33" s="375"/>
      <c r="D33" s="375"/>
      <c r="E33" s="368" t="str">
        <f t="shared" si="3"/>
        <v>min 5, max 10% d. Gesamt-CP</v>
      </c>
      <c r="F33" s="445"/>
      <c r="G33" s="369"/>
      <c r="H33" s="369" t="str">
        <f>CONCATENATE($W$40," ≤ P ≤ ",$X$40)</f>
        <v>3 ≤ P ≤ 6</v>
      </c>
      <c r="I33" s="375"/>
      <c r="J33" s="441" t="str">
        <f t="shared" ca="1" si="4"/>
        <v/>
      </c>
      <c r="K33" s="604">
        <f t="shared" ca="1" si="5"/>
        <v>0</v>
      </c>
      <c r="L33" s="605"/>
      <c r="N33" s="108"/>
      <c r="O33" s="108"/>
      <c r="P33" s="108"/>
      <c r="Q33" s="108"/>
      <c r="R33" s="108"/>
      <c r="S33" s="108"/>
      <c r="T33" s="108"/>
      <c r="U33" s="357" t="s">
        <v>160</v>
      </c>
      <c r="V33" s="58" t="s">
        <v>47</v>
      </c>
      <c r="W33" s="157">
        <v>60</v>
      </c>
      <c r="X33" s="158">
        <v>65</v>
      </c>
      <c r="Y33" s="159">
        <f ca="1">OFFSET(INDIRECT(Y$31),$V$24,$AC$17)</f>
        <v>33</v>
      </c>
      <c r="Z33" s="157">
        <f ca="1">OFFSET(INDIRECT(Z$31),$V$24,$AC$17)</f>
        <v>33</v>
      </c>
      <c r="AA33" s="157">
        <f ca="1">OFFSET(INDIRECT(AA$31),$V$24,$AC$17)</f>
        <v>33</v>
      </c>
      <c r="AB33" s="157">
        <f ca="1">OFFSET(INDIRECT(AB$31),$V$24,$AC$17)</f>
        <v>33</v>
      </c>
      <c r="AC33" s="160">
        <f ca="1">OFFSET(INDIRECT(AC$31),$V$24,$AC$17)</f>
        <v>33</v>
      </c>
      <c r="AD33" s="159" t="b">
        <f t="shared" ref="AD33:AH37" ca="1" si="7">Y33&lt;=$X33</f>
        <v>1</v>
      </c>
      <c r="AE33" s="157" t="b">
        <f t="shared" ca="1" si="7"/>
        <v>1</v>
      </c>
      <c r="AF33" s="157" t="b">
        <f t="shared" ca="1" si="7"/>
        <v>1</v>
      </c>
      <c r="AG33" s="157" t="b">
        <f t="shared" ca="1" si="7"/>
        <v>1</v>
      </c>
      <c r="AH33" s="160" t="b">
        <f t="shared" ca="1" si="7"/>
        <v>1</v>
      </c>
      <c r="AI33" s="100" t="b">
        <f t="shared" ref="AI33:AM36" ca="1" si="8">AND(Y33&gt;=$W33,AD33)</f>
        <v>0</v>
      </c>
      <c r="AJ33" s="257" t="b">
        <f t="shared" ca="1" si="8"/>
        <v>0</v>
      </c>
      <c r="AK33" s="257" t="b">
        <f t="shared" ca="1" si="8"/>
        <v>0</v>
      </c>
      <c r="AL33" s="257" t="b">
        <f t="shared" ca="1" si="8"/>
        <v>0</v>
      </c>
      <c r="AM33" s="273" t="b">
        <f t="shared" ca="1" si="8"/>
        <v>0</v>
      </c>
      <c r="AN33" s="99" t="b">
        <f t="shared" ca="1" si="6"/>
        <v>0</v>
      </c>
      <c r="AO33" s="137"/>
    </row>
    <row r="34" spans="1:43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97" t="s">
        <v>142</v>
      </c>
      <c r="V34" s="59" t="s">
        <v>48</v>
      </c>
      <c r="W34" s="157">
        <v>15</v>
      </c>
      <c r="X34" s="161">
        <v>10000</v>
      </c>
      <c r="Y34" s="434">
        <f ca="1">OFFSET(INDIRECT(Y$31),$V$24,$Y$17)</f>
        <v>17</v>
      </c>
      <c r="Z34" s="157">
        <f ca="1">OFFSET(INDIRECT(Z$31),$V$24,$Y$17)</f>
        <v>17</v>
      </c>
      <c r="AA34" s="157">
        <f ca="1">OFFSET(INDIRECT(AA$31),$V$24,$Y$17)</f>
        <v>17</v>
      </c>
      <c r="AB34" s="157">
        <f ca="1">OFFSET(INDIRECT(AB$31),$V$24,$Y$17)</f>
        <v>17</v>
      </c>
      <c r="AC34" s="160">
        <f ca="1">OFFSET(INDIRECT(AC$31),$V$24,$Y$17)</f>
        <v>17</v>
      </c>
      <c r="AD34" s="159" t="b">
        <f t="shared" ca="1" si="7"/>
        <v>1</v>
      </c>
      <c r="AE34" s="157" t="b">
        <f t="shared" ca="1" si="7"/>
        <v>1</v>
      </c>
      <c r="AF34" s="157" t="b">
        <f t="shared" ca="1" si="7"/>
        <v>1</v>
      </c>
      <c r="AG34" s="157" t="b">
        <f t="shared" ca="1" si="7"/>
        <v>1</v>
      </c>
      <c r="AH34" s="160" t="b">
        <f t="shared" ca="1" si="7"/>
        <v>1</v>
      </c>
      <c r="AI34" s="100" t="b">
        <f t="shared" ca="1" si="8"/>
        <v>1</v>
      </c>
      <c r="AJ34" s="257" t="b">
        <f t="shared" ca="1" si="8"/>
        <v>1</v>
      </c>
      <c r="AK34" s="257" t="b">
        <f t="shared" ca="1" si="8"/>
        <v>1</v>
      </c>
      <c r="AL34" s="257" t="b">
        <f t="shared" ca="1" si="8"/>
        <v>1</v>
      </c>
      <c r="AM34" s="273" t="b">
        <f t="shared" ca="1" si="8"/>
        <v>1</v>
      </c>
      <c r="AN34" s="99" t="b">
        <f t="shared" ca="1" si="6"/>
        <v>1</v>
      </c>
      <c r="AO34" s="137"/>
    </row>
    <row r="35" spans="1:43" x14ac:dyDescent="0.25">
      <c r="A35" s="110" t="s">
        <v>271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08"/>
      <c r="O35" s="108"/>
      <c r="P35" s="108"/>
      <c r="Q35" s="108"/>
      <c r="R35" s="108"/>
      <c r="S35" s="108"/>
      <c r="T35" s="108"/>
      <c r="U35" s="97" t="s">
        <v>170</v>
      </c>
      <c r="V35" s="59" t="s">
        <v>49</v>
      </c>
      <c r="W35" s="157">
        <v>9</v>
      </c>
      <c r="X35" s="161">
        <v>13</v>
      </c>
      <c r="Y35" s="434">
        <f ca="1">OFFSET(INDIRECT(Y$31),$V$24,$AA$17)</f>
        <v>0</v>
      </c>
      <c r="Z35" s="157">
        <f ca="1">OFFSET(INDIRECT(Z$31),$V$24,$AA$17)</f>
        <v>0</v>
      </c>
      <c r="AA35" s="157">
        <f ca="1">OFFSET(INDIRECT(AA$31),$V$24,$AA$17)</f>
        <v>0</v>
      </c>
      <c r="AB35" s="157">
        <f ca="1">OFFSET(INDIRECT(AB$31),$V$24,$AA$17)</f>
        <v>0</v>
      </c>
      <c r="AC35" s="160">
        <f ca="1">OFFSET(INDIRECT(AC$31),$V$24,$AA$17)</f>
        <v>0</v>
      </c>
      <c r="AD35" s="159" t="b">
        <f t="shared" ca="1" si="7"/>
        <v>1</v>
      </c>
      <c r="AE35" s="157" t="b">
        <f t="shared" ca="1" si="7"/>
        <v>1</v>
      </c>
      <c r="AF35" s="157" t="b">
        <f t="shared" ca="1" si="7"/>
        <v>1</v>
      </c>
      <c r="AG35" s="157" t="b">
        <f t="shared" ca="1" si="7"/>
        <v>1</v>
      </c>
      <c r="AH35" s="160" t="b">
        <f t="shared" ca="1" si="7"/>
        <v>1</v>
      </c>
      <c r="AI35" s="100" t="b">
        <f t="shared" ca="1" si="8"/>
        <v>0</v>
      </c>
      <c r="AJ35" s="257" t="b">
        <f t="shared" ca="1" si="8"/>
        <v>0</v>
      </c>
      <c r="AK35" s="257" t="b">
        <f t="shared" ca="1" si="8"/>
        <v>0</v>
      </c>
      <c r="AL35" s="257" t="b">
        <f t="shared" ca="1" si="8"/>
        <v>0</v>
      </c>
      <c r="AM35" s="273" t="b">
        <f t="shared" ca="1" si="8"/>
        <v>0</v>
      </c>
      <c r="AN35" s="99" t="b">
        <f t="shared" ca="1" si="6"/>
        <v>0</v>
      </c>
      <c r="AO35" s="137"/>
      <c r="AQ35" s="129"/>
    </row>
    <row r="36" spans="1:43" ht="14.4" thickBot="1" x14ac:dyDescent="0.3">
      <c r="A36" s="179"/>
      <c r="B36" s="588" t="s">
        <v>308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08"/>
      <c r="O36" s="108"/>
      <c r="P36" s="108"/>
      <c r="Q36" s="108"/>
      <c r="R36" s="108"/>
      <c r="S36" s="108"/>
      <c r="T36" s="108"/>
      <c r="U36" s="97" t="s">
        <v>147</v>
      </c>
      <c r="V36" s="59" t="s">
        <v>50</v>
      </c>
      <c r="W36" s="162">
        <v>3</v>
      </c>
      <c r="X36" s="161">
        <v>6</v>
      </c>
      <c r="Y36" s="163">
        <f ca="1">OFFSET(INDIRECT(Y$31),$V$24,$AB$17)</f>
        <v>0</v>
      </c>
      <c r="Z36" s="164">
        <f ca="1">OFFSET(INDIRECT(Z$31),$V$24,$AB$17)</f>
        <v>0</v>
      </c>
      <c r="AA36" s="164">
        <f ca="1">OFFSET(INDIRECT(AA$31),$V$24,$AB$17)</f>
        <v>0</v>
      </c>
      <c r="AB36" s="164">
        <f ca="1">OFFSET(INDIRECT(AB$31),$V$24,$AB$17)</f>
        <v>0</v>
      </c>
      <c r="AC36" s="165">
        <f ca="1">OFFSET(INDIRECT(AC$31),$V$24,$AB$17)</f>
        <v>0</v>
      </c>
      <c r="AD36" s="159" t="b">
        <f t="shared" ca="1" si="7"/>
        <v>1</v>
      </c>
      <c r="AE36" s="157" t="b">
        <f t="shared" ca="1" si="7"/>
        <v>1</v>
      </c>
      <c r="AF36" s="157" t="b">
        <f t="shared" ca="1" si="7"/>
        <v>1</v>
      </c>
      <c r="AG36" s="157" t="b">
        <f t="shared" ca="1" si="7"/>
        <v>1</v>
      </c>
      <c r="AH36" s="160" t="b">
        <f t="shared" ca="1" si="7"/>
        <v>1</v>
      </c>
      <c r="AI36" s="348" t="b">
        <f t="shared" ca="1" si="8"/>
        <v>0</v>
      </c>
      <c r="AJ36" s="349" t="b">
        <f t="shared" ca="1" si="8"/>
        <v>0</v>
      </c>
      <c r="AK36" s="349" t="b">
        <f t="shared" ca="1" si="8"/>
        <v>0</v>
      </c>
      <c r="AL36" s="349" t="b">
        <f t="shared" ca="1" si="8"/>
        <v>0</v>
      </c>
      <c r="AM36" s="350" t="b">
        <f t="shared" ca="1" si="8"/>
        <v>0</v>
      </c>
      <c r="AN36" s="99" t="b">
        <f t="shared" ca="1" si="6"/>
        <v>0</v>
      </c>
      <c r="AO36" s="137"/>
      <c r="AQ36" s="129"/>
    </row>
    <row r="37" spans="1:43" ht="14.4" thickBot="1" x14ac:dyDescent="0.3">
      <c r="A37" s="179"/>
      <c r="B37" s="588" t="s">
        <v>309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08"/>
      <c r="O37" s="108"/>
      <c r="P37" s="108"/>
      <c r="Q37" s="108"/>
      <c r="R37" s="108"/>
      <c r="S37" s="108"/>
      <c r="T37" s="108"/>
      <c r="U37" s="358" t="s">
        <v>166</v>
      </c>
      <c r="V37" s="102" t="s">
        <v>4</v>
      </c>
      <c r="W37" s="157">
        <f>IF('Erstberatung T.M.JJ'!$B$15,60+'Erstberatung T.M.JJ'!P19,60)</f>
        <v>60</v>
      </c>
      <c r="X37" s="158">
        <v>10000</v>
      </c>
      <c r="Y37" s="166">
        <f ca="1">INDIRECT(Y$31)</f>
        <v>33</v>
      </c>
      <c r="Z37" s="167">
        <f ca="1">INDIRECT(Z$31)</f>
        <v>33</v>
      </c>
      <c r="AA37" s="167">
        <f ca="1">INDIRECT(AA$31)</f>
        <v>33</v>
      </c>
      <c r="AB37" s="167">
        <f ca="1">INDIRECT(AB$31)</f>
        <v>33</v>
      </c>
      <c r="AC37" s="168">
        <f ca="1">INDIRECT(AC$31)</f>
        <v>33</v>
      </c>
      <c r="AD37" s="163" t="b">
        <f t="shared" ca="1" si="7"/>
        <v>1</v>
      </c>
      <c r="AE37" s="164" t="b">
        <f t="shared" ca="1" si="7"/>
        <v>1</v>
      </c>
      <c r="AF37" s="164" t="b">
        <f t="shared" ca="1" si="7"/>
        <v>1</v>
      </c>
      <c r="AG37" s="164" t="b">
        <f t="shared" ca="1" si="7"/>
        <v>1</v>
      </c>
      <c r="AH37" s="165" t="b">
        <f t="shared" ca="1" si="7"/>
        <v>1</v>
      </c>
      <c r="AI37" s="354" t="b">
        <f ca="1">AND(Y37-Y$43&gt;=$W37,AD37)</f>
        <v>0</v>
      </c>
      <c r="AJ37" s="355" t="b">
        <f ca="1">AND(Z37-Z$43&gt;=$W37,AE37)</f>
        <v>0</v>
      </c>
      <c r="AK37" s="355" t="b">
        <f ca="1">AND(AA37-AA$43&gt;=$W37,AF37)</f>
        <v>0</v>
      </c>
      <c r="AL37" s="355" t="b">
        <f ca="1">AND(AB37-AB$43&gt;=$W37,AG37)</f>
        <v>0</v>
      </c>
      <c r="AM37" s="356" t="b">
        <f ca="1">AND(AC37-AC$43&gt;=$W37,AH37)</f>
        <v>0</v>
      </c>
      <c r="AN37" s="99" t="b">
        <f t="shared" ca="1" si="6"/>
        <v>0</v>
      </c>
      <c r="AO37" s="137"/>
      <c r="AQ37" s="129"/>
    </row>
    <row r="38" spans="1:43" x14ac:dyDescent="0.25">
      <c r="A38" s="179"/>
      <c r="B38" s="58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08"/>
      <c r="O38" s="108"/>
      <c r="P38" s="108"/>
      <c r="Q38" s="108"/>
      <c r="R38" s="108"/>
      <c r="S38" s="108"/>
      <c r="T38" s="108"/>
      <c r="U38" s="98" t="s">
        <v>148</v>
      </c>
      <c r="V38" s="61" t="s">
        <v>51</v>
      </c>
      <c r="W38" s="169">
        <f>MAX(ROUNDDOWN(0.25*$W$37,0),$W$34)</f>
        <v>15</v>
      </c>
      <c r="X38" s="170">
        <v>10000</v>
      </c>
      <c r="Y38" s="435">
        <f ca="1">OFFSET(INDIRECT(Y$31),$V$26,$Y$17)</f>
        <v>17</v>
      </c>
      <c r="Z38" s="436">
        <f ca="1">OFFSET(INDIRECT(Z$31),$V$26,$Y$17)</f>
        <v>17</v>
      </c>
      <c r="AA38" s="436">
        <f ca="1">OFFSET(INDIRECT(AA$31),$V$26,$Y$17)</f>
        <v>17</v>
      </c>
      <c r="AB38" s="436">
        <f ca="1">OFFSET(INDIRECT(AB$31),$V$26,$Y$17)</f>
        <v>17</v>
      </c>
      <c r="AC38" s="437">
        <f ca="1">OFFSET(INDIRECT(AC$31),$V$26,$Y$17)</f>
        <v>17</v>
      </c>
      <c r="AD38" s="171" t="b">
        <f ca="1">IF($W$37&gt;$W$33,OR(Y38&lt;=$X38,Y$37-Y$43&gt;=$W$37),AD34)</f>
        <v>1</v>
      </c>
      <c r="AE38" s="169" t="b">
        <f t="shared" ref="AE38:AH40" ca="1" si="9">IF($W$37&gt;$W$33,OR(Z38&lt;=$X38,Z$37-Z$43&gt;=$W$37),AE34)</f>
        <v>1</v>
      </c>
      <c r="AF38" s="169" t="b">
        <f t="shared" ca="1" si="9"/>
        <v>1</v>
      </c>
      <c r="AG38" s="169" t="b">
        <f t="shared" ca="1" si="9"/>
        <v>1</v>
      </c>
      <c r="AH38" s="172" t="b">
        <f t="shared" ca="1" si="9"/>
        <v>1</v>
      </c>
      <c r="AI38" s="351" t="b">
        <f t="shared" ref="AI38:AM40" ca="1" si="10">AND(Y38&gt;=$W38,AD38)</f>
        <v>1</v>
      </c>
      <c r="AJ38" s="352" t="b">
        <f t="shared" ca="1" si="10"/>
        <v>1</v>
      </c>
      <c r="AK38" s="352" t="b">
        <f t="shared" ca="1" si="10"/>
        <v>1</v>
      </c>
      <c r="AL38" s="352" t="b">
        <f t="shared" ca="1" si="10"/>
        <v>1</v>
      </c>
      <c r="AM38" s="353" t="b">
        <f t="shared" ca="1" si="10"/>
        <v>1</v>
      </c>
      <c r="AN38" s="99" t="b">
        <f t="shared" ca="1" si="6"/>
        <v>1</v>
      </c>
      <c r="AO38" s="137"/>
      <c r="AP38" s="129"/>
      <c r="AQ38" s="129"/>
    </row>
    <row r="39" spans="1:43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08"/>
      <c r="O39" s="108"/>
      <c r="P39" s="108"/>
      <c r="Q39" s="108"/>
      <c r="R39" s="108"/>
      <c r="S39" s="108"/>
      <c r="T39" s="108"/>
      <c r="U39" s="96" t="s">
        <v>149</v>
      </c>
      <c r="V39" s="60" t="s">
        <v>53</v>
      </c>
      <c r="W39" s="169">
        <f>MAX(ROUNDDOWN(0.15*$W$37,0),$W$35)</f>
        <v>9</v>
      </c>
      <c r="X39" s="169">
        <f>IF($W$37&gt;$W$33,ROUNDUP(0.22*$W$37,0),$X$35)</f>
        <v>13</v>
      </c>
      <c r="Y39" s="159">
        <f ca="1">OFFSET(INDIRECT(Y$31),$V$26,$AA$17)</f>
        <v>0</v>
      </c>
      <c r="Z39" s="157">
        <f ca="1">OFFSET(INDIRECT(Z$31),$V$26,$AA$17)</f>
        <v>0</v>
      </c>
      <c r="AA39" s="157">
        <f ca="1">OFFSET(INDIRECT(AA$31),$V$26,$AA$17)</f>
        <v>0</v>
      </c>
      <c r="AB39" s="157">
        <f ca="1">OFFSET(INDIRECT(AB$31),$V$26,$AA$17)</f>
        <v>0</v>
      </c>
      <c r="AC39" s="160">
        <f ca="1">OFFSET(INDIRECT(AC$31),$V$26,$AA$17)</f>
        <v>0</v>
      </c>
      <c r="AD39" s="171" t="b">
        <f ca="1">IF($W$37&gt;$W$33,OR(Y39&lt;=$X39,Y$37-Y$43&gt;=$W$37),AD35)</f>
        <v>1</v>
      </c>
      <c r="AE39" s="157" t="b">
        <f t="shared" ca="1" si="9"/>
        <v>1</v>
      </c>
      <c r="AF39" s="157" t="b">
        <f t="shared" ca="1" si="9"/>
        <v>1</v>
      </c>
      <c r="AG39" s="157" t="b">
        <f t="shared" ca="1" si="9"/>
        <v>1</v>
      </c>
      <c r="AH39" s="160" t="b">
        <f t="shared" ca="1" si="9"/>
        <v>1</v>
      </c>
      <c r="AI39" s="100" t="b">
        <f t="shared" ca="1" si="10"/>
        <v>0</v>
      </c>
      <c r="AJ39" s="257" t="b">
        <f t="shared" ca="1" si="10"/>
        <v>0</v>
      </c>
      <c r="AK39" s="257" t="b">
        <f t="shared" ca="1" si="10"/>
        <v>0</v>
      </c>
      <c r="AL39" s="257" t="b">
        <f t="shared" ca="1" si="10"/>
        <v>0</v>
      </c>
      <c r="AM39" s="273" t="b">
        <f t="shared" ca="1" si="10"/>
        <v>0</v>
      </c>
      <c r="AN39" s="99" t="b">
        <f t="shared" ca="1" si="6"/>
        <v>0</v>
      </c>
      <c r="AO39" s="137"/>
      <c r="AP39" s="129"/>
      <c r="AQ39" s="129"/>
    </row>
    <row r="40" spans="1:43" ht="14.4" thickBot="1" x14ac:dyDescent="0.3">
      <c r="A40" s="179"/>
      <c r="B40" s="179" t="str">
        <f ca="1">$AN$45</f>
        <v/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08"/>
      <c r="O40" s="108"/>
      <c r="P40" s="108"/>
      <c r="Q40" s="108"/>
      <c r="R40" s="108"/>
      <c r="S40" s="108"/>
      <c r="T40" s="108"/>
      <c r="U40" s="96" t="s">
        <v>150</v>
      </c>
      <c r="V40" s="53" t="s">
        <v>52</v>
      </c>
      <c r="W40" s="169">
        <f>MAX(ROUNDDOWN(0.05*$W$37,0),$W$36)</f>
        <v>3</v>
      </c>
      <c r="X40" s="169">
        <f>IF($W$37&gt;$W$33,ROUNDUP(0.1*$W$37,0),$X$36)</f>
        <v>6</v>
      </c>
      <c r="Y40" s="163">
        <f ca="1">OFFSET(INDIRECT(Y$31),$V$26,$AB$17)</f>
        <v>0</v>
      </c>
      <c r="Z40" s="164">
        <f ca="1">OFFSET(INDIRECT(Z$31),$V$26,$AB$17)</f>
        <v>0</v>
      </c>
      <c r="AA40" s="164">
        <f ca="1">OFFSET(INDIRECT(AA$31),$V$26,$AB$17)</f>
        <v>0</v>
      </c>
      <c r="AB40" s="164">
        <f ca="1">OFFSET(INDIRECT(AB$31),$V$26,$AB$17)</f>
        <v>0</v>
      </c>
      <c r="AC40" s="165">
        <f ca="1">OFFSET(INDIRECT(AC$31),$V$26,$AB$17)</f>
        <v>0</v>
      </c>
      <c r="AD40" s="163" t="b">
        <f ca="1">IF($W$37&gt;$W$33,OR(Y40&lt;=$X40,Y$37-Y$43&gt;=$W$37),AD36)</f>
        <v>1</v>
      </c>
      <c r="AE40" s="164" t="b">
        <f t="shared" ca="1" si="9"/>
        <v>1</v>
      </c>
      <c r="AF40" s="164" t="b">
        <f t="shared" ca="1" si="9"/>
        <v>1</v>
      </c>
      <c r="AG40" s="164" t="b">
        <f t="shared" ca="1" si="9"/>
        <v>1</v>
      </c>
      <c r="AH40" s="165" t="b">
        <f t="shared" ca="1" si="9"/>
        <v>1</v>
      </c>
      <c r="AI40" s="101" t="b">
        <f t="shared" ca="1" si="10"/>
        <v>0</v>
      </c>
      <c r="AJ40" s="258" t="b">
        <f t="shared" ca="1" si="10"/>
        <v>0</v>
      </c>
      <c r="AK40" s="258" t="b">
        <f t="shared" ca="1" si="10"/>
        <v>0</v>
      </c>
      <c r="AL40" s="258" t="b">
        <f t="shared" ca="1" si="10"/>
        <v>0</v>
      </c>
      <c r="AM40" s="277" t="b">
        <f t="shared" ca="1" si="10"/>
        <v>0</v>
      </c>
      <c r="AN40" s="99" t="b">
        <f t="shared" ca="1" si="6"/>
        <v>0</v>
      </c>
      <c r="AO40" s="137"/>
      <c r="AP40" s="129"/>
      <c r="AQ40" s="129"/>
    </row>
    <row r="41" spans="1:43" ht="14.4" thickBot="1" x14ac:dyDescent="0.3">
      <c r="A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08"/>
      <c r="O41" s="108"/>
      <c r="P41" s="108"/>
      <c r="Q41" s="108"/>
      <c r="R41" s="108"/>
      <c r="S41" s="108"/>
      <c r="T41" s="108"/>
      <c r="U41" s="120"/>
      <c r="V41" s="114"/>
      <c r="W41" s="129"/>
      <c r="X41" s="256" t="s">
        <v>119</v>
      </c>
      <c r="Y41" s="263">
        <f t="shared" ref="Y41:AC42" ca="1" si="11">IF(Y39&gt;$X39,Y39-$X39,0)</f>
        <v>0</v>
      </c>
      <c r="Z41" s="264">
        <f t="shared" ca="1" si="11"/>
        <v>0</v>
      </c>
      <c r="AA41" s="264">
        <f t="shared" ca="1" si="11"/>
        <v>0</v>
      </c>
      <c r="AB41" s="264">
        <f t="shared" ca="1" si="11"/>
        <v>0</v>
      </c>
      <c r="AC41" s="265">
        <f t="shared" ca="1" si="11"/>
        <v>0</v>
      </c>
      <c r="AD41" s="176"/>
      <c r="AE41" s="176"/>
      <c r="AF41" s="176"/>
      <c r="AG41" s="176"/>
      <c r="AH41" s="261" t="s">
        <v>151</v>
      </c>
      <c r="AI41" s="274" t="b">
        <f t="shared" ref="AI41:AN41" ca="1" si="12">AND(AI33:AI40)</f>
        <v>0</v>
      </c>
      <c r="AJ41" s="275" t="b">
        <f t="shared" ca="1" si="12"/>
        <v>0</v>
      </c>
      <c r="AK41" s="275" t="b">
        <f t="shared" ca="1" si="12"/>
        <v>0</v>
      </c>
      <c r="AL41" s="275" t="b">
        <f t="shared" ca="1" si="12"/>
        <v>0</v>
      </c>
      <c r="AM41" s="276" t="b">
        <f t="shared" ca="1" si="12"/>
        <v>0</v>
      </c>
      <c r="AN41" s="278" t="b">
        <f t="shared" ca="1" si="12"/>
        <v>0</v>
      </c>
      <c r="AO41" s="137"/>
      <c r="AP41" s="129"/>
      <c r="AQ41" s="129"/>
    </row>
    <row r="42" spans="1:43" ht="14.4" thickBot="1" x14ac:dyDescent="0.3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08"/>
      <c r="O42" s="108"/>
      <c r="P42" s="108"/>
      <c r="Q42" s="108"/>
      <c r="R42" s="108"/>
      <c r="S42" s="108"/>
      <c r="T42" s="108"/>
      <c r="U42" s="120"/>
      <c r="V42" s="114"/>
      <c r="W42" s="114"/>
      <c r="X42" s="256" t="s">
        <v>127</v>
      </c>
      <c r="Y42" s="269">
        <f t="shared" ca="1" si="11"/>
        <v>0</v>
      </c>
      <c r="Z42" s="270">
        <f t="shared" ca="1" si="11"/>
        <v>0</v>
      </c>
      <c r="AA42" s="270">
        <f t="shared" ca="1" si="11"/>
        <v>0</v>
      </c>
      <c r="AB42" s="270">
        <f t="shared" ca="1" si="11"/>
        <v>0</v>
      </c>
      <c r="AC42" s="271">
        <f t="shared" ca="1" si="11"/>
        <v>0</v>
      </c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37"/>
      <c r="AP42" s="129"/>
      <c r="AQ42" s="129"/>
    </row>
    <row r="43" spans="1:43" ht="14.4" thickBot="1" x14ac:dyDescent="0.3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08"/>
      <c r="O43" s="108"/>
      <c r="P43" s="108"/>
      <c r="Q43" s="108"/>
      <c r="R43" s="108"/>
      <c r="S43" s="108"/>
      <c r="T43" s="108"/>
      <c r="U43" s="272"/>
      <c r="V43" s="262"/>
      <c r="W43" s="262"/>
      <c r="X43" s="213" t="s">
        <v>128</v>
      </c>
      <c r="Y43" s="266">
        <f ca="1">SUM(Y41:Y42)</f>
        <v>0</v>
      </c>
      <c r="Z43" s="267">
        <f ca="1">SUM(Z41:Z42)</f>
        <v>0</v>
      </c>
      <c r="AA43" s="267">
        <f ca="1">SUM(AA41:AA42)</f>
        <v>0</v>
      </c>
      <c r="AB43" s="267">
        <f ca="1">SUM(AB41:AB42)</f>
        <v>0</v>
      </c>
      <c r="AC43" s="268">
        <f ca="1">SUM(AC41:AC42)</f>
        <v>0</v>
      </c>
      <c r="AD43" s="262"/>
      <c r="AE43" s="262"/>
      <c r="AF43" s="262"/>
      <c r="AG43" s="262"/>
      <c r="AH43" s="262"/>
      <c r="AI43" s="114"/>
      <c r="AJ43" s="114"/>
      <c r="AK43" s="114"/>
      <c r="AL43" s="114"/>
      <c r="AM43" s="213" t="s">
        <v>128</v>
      </c>
      <c r="AN43" s="346">
        <f ca="1">CHOOSE($U$5,$Y$43,Z$43,$AA$43,$AB$43,$AC$43)</f>
        <v>0</v>
      </c>
      <c r="AO43" s="137"/>
      <c r="AP43" s="129"/>
      <c r="AQ43" s="129"/>
    </row>
    <row r="44" spans="1:43" ht="14.4" thickBot="1" x14ac:dyDescent="0.3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08"/>
      <c r="O44" s="108"/>
      <c r="P44" s="108"/>
      <c r="Q44" s="108"/>
      <c r="R44" s="108"/>
      <c r="S44" s="108"/>
      <c r="T44" s="108"/>
      <c r="U44" s="27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114"/>
      <c r="AJ44" s="114"/>
      <c r="AK44" s="114"/>
      <c r="AL44" s="114"/>
      <c r="AM44" s="347" t="s">
        <v>87</v>
      </c>
      <c r="AN44" s="110">
        <f ca="1">$W$37+AN43</f>
        <v>60</v>
      </c>
      <c r="AO44" s="137"/>
      <c r="AP44" s="129"/>
      <c r="AQ44" s="129"/>
    </row>
    <row r="45" spans="1:43" ht="14.4" thickBot="1" x14ac:dyDescent="0.3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08"/>
      <c r="O45" s="108"/>
      <c r="P45" s="108"/>
      <c r="Q45" s="108"/>
      <c r="R45" s="108"/>
      <c r="S45" s="108"/>
      <c r="T45" s="108"/>
      <c r="U45" s="27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114"/>
      <c r="AJ45" s="114"/>
      <c r="AK45" s="114"/>
      <c r="AL45" s="114"/>
      <c r="AM45" s="256" t="s">
        <v>86</v>
      </c>
      <c r="AN45" s="432" t="str">
        <f ca="1">IF(AND($AN$43&gt;0,$W$37&gt;$W$33),CONCATENATE("Es werden ",$AN$43," NT/P-Credits über Maximum belegt. Daher muss die Gesamtcreditsumme mind. ",$AN$44," betragen, um PO-Konformität zu erreichen"),"")</f>
        <v/>
      </c>
      <c r="AO45" s="137"/>
      <c r="AP45" s="129"/>
    </row>
    <row r="46" spans="1:43" x14ac:dyDescent="0.25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08"/>
      <c r="O46" s="108"/>
      <c r="P46" s="108"/>
      <c r="Q46" s="108"/>
      <c r="R46" s="108"/>
      <c r="S46" s="108"/>
      <c r="T46" s="108"/>
      <c r="U46" s="120"/>
      <c r="V46" s="114"/>
      <c r="W46" s="114"/>
      <c r="X46" s="256" t="s">
        <v>244</v>
      </c>
      <c r="Y46" s="263">
        <f ca="1">$W$33-MAX($W$34,Y$34)-$X$35-$X$36</f>
        <v>24</v>
      </c>
      <c r="Z46" s="264">
        <f ca="1">$W$33-MAX($W$34,Z$34)-$X$35-$X$36</f>
        <v>24</v>
      </c>
      <c r="AA46" s="264">
        <f ca="1">$W$33-MAX($W$34,AA$34)-$X$35-$X$36</f>
        <v>24</v>
      </c>
      <c r="AB46" s="264">
        <f ca="1">$W$33-MAX($W$34,AB$34)-$X$35-$X$36</f>
        <v>24</v>
      </c>
      <c r="AC46" s="265">
        <f ca="1">$W$33-MAX($W$34,AC$34)-$X$35-$X$36</f>
        <v>24</v>
      </c>
      <c r="AD46" s="114"/>
      <c r="AE46" s="114"/>
      <c r="AF46" s="114"/>
      <c r="AG46" s="114"/>
      <c r="AH46" s="114"/>
      <c r="AI46" s="114"/>
      <c r="AJ46" s="114"/>
      <c r="AK46" s="181"/>
      <c r="AL46" s="129"/>
      <c r="AM46" s="114"/>
      <c r="AN46" s="129"/>
      <c r="AO46" s="438"/>
      <c r="AP46" s="129"/>
    </row>
    <row r="47" spans="1:43" ht="14.4" thickBot="1" x14ac:dyDescent="0.3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08"/>
      <c r="O47" s="108"/>
      <c r="P47" s="108"/>
      <c r="Q47" s="108"/>
      <c r="R47" s="108"/>
      <c r="S47" s="108"/>
      <c r="T47" s="108"/>
      <c r="U47" s="120"/>
      <c r="V47" s="114"/>
      <c r="W47" s="114"/>
      <c r="X47" s="256" t="s">
        <v>245</v>
      </c>
      <c r="Y47" s="430">
        <f ca="1">MAX($W$37-MAX($W$38,Y$38)-$X$39-$X$40,Y$46)</f>
        <v>24</v>
      </c>
      <c r="Z47" s="189">
        <f ca="1">MAX($W$37-MAX($W$38,Z$38)-$X$39-$X$40,Z$46)</f>
        <v>24</v>
      </c>
      <c r="AA47" s="189">
        <f ca="1">MAX($W$37-MAX($W$38,AA$38)-$X$39-$X$40,AA$46)</f>
        <v>24</v>
      </c>
      <c r="AB47" s="189">
        <f ca="1">MAX($W$37-MAX($W$38,AB$38)-$X$39-$X$40,AB$46)</f>
        <v>24</v>
      </c>
      <c r="AC47" s="431">
        <f ca="1">MAX($W$37-MAX($W$38,AC$38)-$X$39-$X$40,AC$46)</f>
        <v>24</v>
      </c>
      <c r="AD47" s="114"/>
      <c r="AE47" s="114"/>
      <c r="AF47" s="114"/>
      <c r="AG47" s="114"/>
      <c r="AH47" s="114"/>
      <c r="AI47" s="114"/>
      <c r="AJ47" s="114"/>
      <c r="AK47" s="181"/>
      <c r="AL47" s="129"/>
      <c r="AM47" s="114"/>
      <c r="AN47" s="429"/>
      <c r="AO47" s="438"/>
      <c r="AP47" s="129"/>
    </row>
    <row r="48" spans="1:43" ht="14.4" thickBot="1" x14ac:dyDescent="0.3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08"/>
      <c r="O48" s="108"/>
      <c r="P48" s="108"/>
      <c r="Q48" s="108"/>
      <c r="R48" s="108"/>
      <c r="S48" s="108"/>
      <c r="T48" s="108"/>
      <c r="U48" s="120"/>
      <c r="V48" s="114"/>
      <c r="W48" s="114"/>
      <c r="X48" s="256" t="s">
        <v>246</v>
      </c>
      <c r="Y48" s="263">
        <f ca="1">OFFSET(INDIRECT(Y$31),$V$24,$Z$17)</f>
        <v>16</v>
      </c>
      <c r="Z48" s="264">
        <f ca="1">OFFSET(INDIRECT(Z$31),$V$24,$Z$17)</f>
        <v>16</v>
      </c>
      <c r="AA48" s="264">
        <f ca="1">OFFSET(INDIRECT(AA$31),$V$24,$Z$17)</f>
        <v>16</v>
      </c>
      <c r="AB48" s="264">
        <f ca="1">OFFSET(INDIRECT(AB$31),$V$24,$Z$17)</f>
        <v>16</v>
      </c>
      <c r="AC48" s="265">
        <f ca="1">OFFSET(INDIRECT(AC$31),$V$24,$Z$17)</f>
        <v>16</v>
      </c>
      <c r="AD48" s="263">
        <f t="shared" ref="AD48:AH49" ca="1" si="13">IF(Y48&gt;=Y46,1,0)</f>
        <v>0</v>
      </c>
      <c r="AE48" s="264">
        <f t="shared" ca="1" si="13"/>
        <v>0</v>
      </c>
      <c r="AF48" s="264">
        <f t="shared" ca="1" si="13"/>
        <v>0</v>
      </c>
      <c r="AG48" s="264">
        <f t="shared" ca="1" si="13"/>
        <v>0</v>
      </c>
      <c r="AH48" s="265">
        <f t="shared" ca="1" si="13"/>
        <v>0</v>
      </c>
      <c r="AI48" s="114"/>
      <c r="AJ48" s="114"/>
      <c r="AK48" s="114"/>
      <c r="AL48" s="114"/>
      <c r="AM48" s="427" t="s">
        <v>248</v>
      </c>
      <c r="AN48" s="428">
        <f ca="1">CHOOSE($U$5,$AD48,$AE48,$AF48,$AG48,$AH48)</f>
        <v>0</v>
      </c>
      <c r="AO48" s="137"/>
    </row>
    <row r="49" spans="1:41" ht="14.4" thickBot="1" x14ac:dyDescent="0.3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08"/>
      <c r="O49" s="108"/>
      <c r="P49" s="108"/>
      <c r="Q49" s="108"/>
      <c r="R49" s="108"/>
      <c r="S49" s="108"/>
      <c r="T49" s="108"/>
      <c r="U49" s="120"/>
      <c r="V49" s="114"/>
      <c r="W49" s="114"/>
      <c r="X49" s="256" t="s">
        <v>247</v>
      </c>
      <c r="Y49" s="269">
        <f ca="1">OFFSET(INDIRECT(Y$31),$V$26,$Z$17)</f>
        <v>16</v>
      </c>
      <c r="Z49" s="270">
        <f ca="1">OFFSET(INDIRECT(Z$31),$V$26,$Z$17)</f>
        <v>16</v>
      </c>
      <c r="AA49" s="270">
        <f ca="1">OFFSET(INDIRECT(AA$31),$V$26,$Z$17)</f>
        <v>16</v>
      </c>
      <c r="AB49" s="270">
        <f ca="1">OFFSET(INDIRECT(AB$31),$V$26,$Z$17)</f>
        <v>16</v>
      </c>
      <c r="AC49" s="271">
        <f ca="1">OFFSET(INDIRECT(AC$31),$V$26,$Z$17)</f>
        <v>16</v>
      </c>
      <c r="AD49" s="269">
        <f t="shared" ca="1" si="13"/>
        <v>0</v>
      </c>
      <c r="AE49" s="270">
        <f t="shared" ca="1" si="13"/>
        <v>0</v>
      </c>
      <c r="AF49" s="270">
        <f t="shared" ca="1" si="13"/>
        <v>0</v>
      </c>
      <c r="AG49" s="270">
        <f t="shared" ca="1" si="13"/>
        <v>0</v>
      </c>
      <c r="AH49" s="271">
        <f t="shared" ca="1" si="13"/>
        <v>0</v>
      </c>
      <c r="AI49" s="114"/>
      <c r="AJ49" s="114"/>
      <c r="AL49" s="114" t="s">
        <v>272</v>
      </c>
      <c r="AM49" s="114"/>
      <c r="AN49" s="428">
        <f ca="1">CHOOSE($U$5,$AD49,$AE49,$AF49,$AG49,$AH49)</f>
        <v>0</v>
      </c>
      <c r="AO49" s="137"/>
    </row>
    <row r="50" spans="1:41" ht="14.4" thickBot="1" x14ac:dyDescent="0.3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08"/>
      <c r="O50" s="108"/>
      <c r="P50" s="108"/>
      <c r="Q50" s="108"/>
      <c r="R50" s="108"/>
      <c r="S50" s="108"/>
      <c r="T50" s="108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77"/>
    </row>
    <row r="51" spans="1:41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08"/>
      <c r="O51" s="108"/>
      <c r="P51" s="108"/>
      <c r="Q51" s="108"/>
      <c r="R51" s="108"/>
      <c r="S51" s="108"/>
      <c r="T51" s="108"/>
    </row>
    <row r="52" spans="1:41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08"/>
      <c r="O52" s="108"/>
      <c r="P52" s="108"/>
      <c r="Q52" s="108"/>
      <c r="R52" s="108"/>
      <c r="S52" s="108"/>
      <c r="T52" s="108"/>
    </row>
    <row r="53" spans="1:41" x14ac:dyDescent="0.2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08"/>
      <c r="O53" s="108"/>
      <c r="P53" s="108"/>
      <c r="Q53" s="108"/>
      <c r="R53" s="108"/>
      <c r="S53" s="108"/>
      <c r="T53" s="108"/>
    </row>
    <row r="54" spans="1:41" x14ac:dyDescent="0.2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08"/>
      <c r="O54" s="108"/>
      <c r="P54" s="108"/>
      <c r="Q54" s="108"/>
      <c r="R54" s="108"/>
      <c r="S54" s="108"/>
      <c r="T54" s="108"/>
    </row>
    <row r="55" spans="1:41" x14ac:dyDescent="0.2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08"/>
      <c r="O55" s="108"/>
      <c r="P55" s="108"/>
      <c r="Q55" s="108"/>
      <c r="R55" s="108"/>
      <c r="S55" s="108"/>
      <c r="T55" s="108"/>
    </row>
    <row r="56" spans="1:41" x14ac:dyDescent="0.2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08"/>
      <c r="O56" s="108"/>
      <c r="P56" s="108"/>
      <c r="Q56" s="108"/>
      <c r="R56" s="108"/>
      <c r="S56" s="108"/>
      <c r="T56" s="108"/>
    </row>
    <row r="57" spans="1:41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08"/>
      <c r="O57" s="108"/>
      <c r="P57" s="108"/>
      <c r="Q57" s="108"/>
      <c r="R57" s="108"/>
      <c r="S57" s="108"/>
      <c r="T57" s="108"/>
    </row>
    <row r="58" spans="1:41" x14ac:dyDescent="0.2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08"/>
      <c r="O58" s="108"/>
      <c r="P58" s="108"/>
      <c r="Q58" s="108"/>
      <c r="R58" s="108"/>
      <c r="S58" s="108"/>
      <c r="T58" s="108"/>
    </row>
    <row r="59" spans="1:41" x14ac:dyDescent="0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08"/>
      <c r="O59" s="108"/>
      <c r="P59" s="108"/>
      <c r="Q59" s="108"/>
      <c r="R59" s="108"/>
      <c r="S59" s="108"/>
      <c r="T59" s="108"/>
    </row>
    <row r="60" spans="1:41" x14ac:dyDescent="0.2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08"/>
      <c r="O60" s="108"/>
      <c r="P60" s="108"/>
      <c r="Q60" s="108"/>
      <c r="R60" s="108"/>
      <c r="S60" s="108"/>
      <c r="T60" s="108"/>
    </row>
    <row r="61" spans="1:41" x14ac:dyDescent="0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08"/>
      <c r="O61" s="108"/>
      <c r="P61" s="108"/>
      <c r="Q61" s="108"/>
      <c r="R61" s="108"/>
      <c r="S61" s="108"/>
      <c r="T61" s="108"/>
    </row>
    <row r="62" spans="1:41" x14ac:dyDescent="0.2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08"/>
      <c r="O62" s="108"/>
      <c r="P62" s="108"/>
      <c r="Q62" s="108"/>
      <c r="R62" s="108"/>
      <c r="S62" s="108"/>
      <c r="T62" s="108"/>
    </row>
    <row r="63" spans="1:41" x14ac:dyDescent="0.2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08"/>
      <c r="O63" s="108"/>
      <c r="P63" s="108"/>
      <c r="Q63" s="108"/>
      <c r="R63" s="108"/>
      <c r="S63" s="108"/>
      <c r="T63" s="108"/>
    </row>
    <row r="64" spans="1:41" x14ac:dyDescent="0.2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08"/>
      <c r="O64" s="108"/>
      <c r="P64" s="108"/>
      <c r="Q64" s="108"/>
      <c r="R64" s="108"/>
      <c r="S64" s="108"/>
      <c r="T64" s="108"/>
    </row>
    <row r="65" spans="1:20" x14ac:dyDescent="0.2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08"/>
      <c r="O65" s="108"/>
      <c r="P65" s="108"/>
      <c r="Q65" s="108"/>
      <c r="R65" s="108"/>
      <c r="S65" s="108"/>
      <c r="T65" s="108"/>
    </row>
    <row r="66" spans="1:20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08"/>
      <c r="O66" s="108"/>
      <c r="P66" s="108"/>
      <c r="Q66" s="108"/>
      <c r="R66" s="108"/>
      <c r="S66" s="108"/>
      <c r="T66" s="108"/>
    </row>
    <row r="67" spans="1:20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08"/>
      <c r="O67" s="108"/>
      <c r="P67" s="108"/>
      <c r="Q67" s="108"/>
      <c r="R67" s="108"/>
      <c r="S67" s="108"/>
      <c r="T67" s="108"/>
    </row>
    <row r="68" spans="1:20" x14ac:dyDescent="0.2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08"/>
      <c r="O68" s="108"/>
      <c r="P68" s="108"/>
      <c r="Q68" s="108"/>
      <c r="R68" s="108"/>
      <c r="S68" s="108"/>
      <c r="T68" s="108"/>
    </row>
    <row r="69" spans="1:20" x14ac:dyDescent="0.2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08"/>
      <c r="O69" s="108"/>
      <c r="P69" s="108"/>
      <c r="Q69" s="108"/>
      <c r="R69" s="108"/>
      <c r="S69" s="108"/>
      <c r="T69" s="108"/>
    </row>
    <row r="70" spans="1:20" x14ac:dyDescent="0.2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08"/>
      <c r="O70" s="108"/>
      <c r="P70" s="108"/>
      <c r="Q70" s="108"/>
      <c r="R70" s="108"/>
      <c r="S70" s="108"/>
      <c r="T70" s="108"/>
    </row>
    <row r="71" spans="1:20" x14ac:dyDescent="0.2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08"/>
      <c r="O71" s="108"/>
      <c r="P71" s="108"/>
      <c r="Q71" s="108"/>
      <c r="R71" s="108"/>
      <c r="S71" s="108"/>
      <c r="T71" s="108"/>
    </row>
    <row r="72" spans="1:20" x14ac:dyDescent="0.2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08"/>
      <c r="O72" s="108"/>
      <c r="P72" s="108"/>
      <c r="Q72" s="108"/>
      <c r="R72" s="108"/>
      <c r="S72" s="108"/>
      <c r="T72" s="108"/>
    </row>
    <row r="73" spans="1:20" x14ac:dyDescent="0.2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08"/>
      <c r="O73" s="108"/>
      <c r="P73" s="108"/>
      <c r="Q73" s="108"/>
      <c r="R73" s="108"/>
      <c r="S73" s="108"/>
      <c r="T73" s="108"/>
    </row>
    <row r="74" spans="1:20" x14ac:dyDescent="0.2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08"/>
      <c r="O74" s="108"/>
      <c r="P74" s="108"/>
      <c r="Q74" s="108"/>
      <c r="R74" s="108"/>
      <c r="S74" s="108"/>
      <c r="T74" s="108"/>
    </row>
    <row r="75" spans="1:20" x14ac:dyDescent="0.2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08"/>
      <c r="O75" s="108"/>
      <c r="P75" s="108"/>
      <c r="Q75" s="108"/>
      <c r="R75" s="108"/>
      <c r="S75" s="108"/>
      <c r="T75" s="108"/>
    </row>
    <row r="76" spans="1:20" x14ac:dyDescent="0.2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08"/>
      <c r="O76" s="108"/>
      <c r="P76" s="108"/>
      <c r="Q76" s="108"/>
      <c r="R76" s="108"/>
      <c r="S76" s="108"/>
      <c r="T76" s="108"/>
    </row>
    <row r="77" spans="1:20" x14ac:dyDescent="0.2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08"/>
      <c r="O77" s="108"/>
      <c r="P77" s="108"/>
      <c r="Q77" s="108"/>
      <c r="R77" s="108"/>
      <c r="S77" s="108"/>
      <c r="T77" s="108"/>
    </row>
    <row r="78" spans="1:20" x14ac:dyDescent="0.2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08"/>
      <c r="O78" s="108"/>
      <c r="P78" s="108"/>
      <c r="Q78" s="108"/>
      <c r="R78" s="108"/>
      <c r="S78" s="108"/>
      <c r="T78" s="108"/>
    </row>
    <row r="79" spans="1:20" x14ac:dyDescent="0.2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08"/>
      <c r="O79" s="108"/>
      <c r="P79" s="108"/>
      <c r="Q79" s="108"/>
      <c r="R79" s="108"/>
      <c r="S79" s="108"/>
      <c r="T79" s="108"/>
    </row>
    <row r="80" spans="1:20" x14ac:dyDescent="0.2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08"/>
      <c r="O80" s="108"/>
      <c r="P80" s="108"/>
      <c r="Q80" s="108"/>
      <c r="R80" s="108"/>
      <c r="S80" s="108"/>
      <c r="T80" s="108"/>
    </row>
    <row r="81" spans="1:20" x14ac:dyDescent="0.2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08"/>
      <c r="O81" s="108"/>
      <c r="P81" s="108"/>
      <c r="Q81" s="108"/>
      <c r="R81" s="108"/>
      <c r="S81" s="108"/>
      <c r="T81" s="108"/>
    </row>
    <row r="82" spans="1:20" x14ac:dyDescent="0.2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08"/>
      <c r="O82" s="108"/>
      <c r="P82" s="108"/>
      <c r="Q82" s="108"/>
      <c r="R82" s="108"/>
      <c r="S82" s="108"/>
      <c r="T82" s="108"/>
    </row>
    <row r="83" spans="1:20" x14ac:dyDescent="0.2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08"/>
      <c r="O83" s="108"/>
      <c r="P83" s="108"/>
      <c r="Q83" s="108"/>
      <c r="R83" s="108"/>
      <c r="S83" s="108"/>
      <c r="T83" s="108"/>
    </row>
    <row r="84" spans="1:20" x14ac:dyDescent="0.2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08"/>
      <c r="O84" s="108"/>
      <c r="P84" s="108"/>
      <c r="Q84" s="108"/>
      <c r="R84" s="108"/>
      <c r="S84" s="108"/>
      <c r="T84" s="108"/>
    </row>
    <row r="85" spans="1:20" x14ac:dyDescent="0.2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08"/>
      <c r="O85" s="108"/>
      <c r="P85" s="108"/>
      <c r="Q85" s="108"/>
      <c r="R85" s="108"/>
      <c r="S85" s="108"/>
      <c r="T85" s="108"/>
    </row>
    <row r="86" spans="1:20" x14ac:dyDescent="0.2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08"/>
      <c r="O86" s="108"/>
      <c r="P86" s="108"/>
      <c r="Q86" s="108"/>
      <c r="R86" s="108"/>
      <c r="S86" s="108"/>
      <c r="T86" s="108"/>
    </row>
    <row r="87" spans="1:20" x14ac:dyDescent="0.2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08"/>
      <c r="O87" s="108"/>
      <c r="P87" s="108"/>
      <c r="Q87" s="108"/>
      <c r="R87" s="108"/>
      <c r="S87" s="108"/>
      <c r="T87" s="108"/>
    </row>
    <row r="88" spans="1:20" x14ac:dyDescent="0.2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08"/>
      <c r="O88" s="108"/>
      <c r="P88" s="108"/>
      <c r="Q88" s="108"/>
      <c r="R88" s="108"/>
      <c r="S88" s="108"/>
      <c r="T88" s="108"/>
    </row>
    <row r="89" spans="1:20" x14ac:dyDescent="0.2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08"/>
      <c r="O89" s="108"/>
      <c r="P89" s="108"/>
      <c r="Q89" s="108"/>
      <c r="R89" s="108"/>
      <c r="S89" s="108"/>
      <c r="T89" s="108"/>
    </row>
    <row r="90" spans="1:20" x14ac:dyDescent="0.2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08"/>
      <c r="O90" s="108"/>
      <c r="P90" s="108"/>
      <c r="Q90" s="108"/>
      <c r="R90" s="108"/>
      <c r="S90" s="108"/>
      <c r="T90" s="108"/>
    </row>
    <row r="91" spans="1:20" x14ac:dyDescent="0.2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08"/>
      <c r="O91" s="108"/>
      <c r="P91" s="108"/>
      <c r="Q91" s="108"/>
      <c r="R91" s="108"/>
      <c r="S91" s="108"/>
      <c r="T91" s="108"/>
    </row>
    <row r="92" spans="1:20" x14ac:dyDescent="0.2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08"/>
      <c r="O92" s="108"/>
      <c r="P92" s="108"/>
      <c r="Q92" s="108"/>
      <c r="R92" s="108"/>
      <c r="S92" s="108"/>
      <c r="T92" s="108"/>
    </row>
    <row r="93" spans="1:20" x14ac:dyDescent="0.2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08"/>
      <c r="O93" s="108"/>
      <c r="P93" s="108"/>
      <c r="Q93" s="108"/>
      <c r="R93" s="108"/>
      <c r="S93" s="108"/>
      <c r="T93" s="108"/>
    </row>
    <row r="94" spans="1:20" x14ac:dyDescent="0.2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08"/>
      <c r="O94" s="108"/>
      <c r="P94" s="108"/>
      <c r="Q94" s="108"/>
      <c r="R94" s="108"/>
      <c r="S94" s="108"/>
      <c r="T94" s="108"/>
    </row>
    <row r="95" spans="1:20" x14ac:dyDescent="0.2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</row>
    <row r="96" spans="1:20" x14ac:dyDescent="0.2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08"/>
      <c r="O96" s="108"/>
      <c r="P96" s="108"/>
      <c r="Q96" s="108"/>
      <c r="R96" s="108"/>
      <c r="S96" s="108"/>
      <c r="T96" s="108"/>
    </row>
    <row r="97" spans="1:20" x14ac:dyDescent="0.2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08"/>
      <c r="O97" s="108"/>
      <c r="P97" s="108"/>
      <c r="Q97" s="108"/>
      <c r="R97" s="108"/>
      <c r="S97" s="108"/>
      <c r="T97" s="108"/>
    </row>
    <row r="98" spans="1:20" x14ac:dyDescent="0.2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08"/>
      <c r="O98" s="108"/>
      <c r="P98" s="108"/>
      <c r="Q98" s="108"/>
      <c r="R98" s="108"/>
      <c r="S98" s="108"/>
      <c r="T98" s="108"/>
    </row>
    <row r="99" spans="1:20" x14ac:dyDescent="0.2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08"/>
      <c r="O99" s="108"/>
      <c r="P99" s="108"/>
      <c r="Q99" s="108"/>
      <c r="R99" s="108"/>
      <c r="S99" s="108"/>
      <c r="T99" s="108"/>
    </row>
    <row r="100" spans="1:20" x14ac:dyDescent="0.2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08"/>
      <c r="O100" s="108"/>
      <c r="P100" s="108"/>
      <c r="Q100" s="108"/>
      <c r="R100" s="108"/>
      <c r="S100" s="108"/>
      <c r="T100" s="108"/>
    </row>
    <row r="101" spans="1:20" x14ac:dyDescent="0.2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08"/>
      <c r="O101" s="108"/>
      <c r="P101" s="108"/>
      <c r="Q101" s="108"/>
      <c r="R101" s="108"/>
      <c r="S101" s="108"/>
      <c r="T101" s="108"/>
    </row>
    <row r="102" spans="1:20" x14ac:dyDescent="0.2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08"/>
      <c r="O102" s="108"/>
      <c r="P102" s="108"/>
      <c r="Q102" s="108"/>
      <c r="R102" s="108"/>
      <c r="S102" s="108"/>
      <c r="T102" s="108"/>
    </row>
    <row r="103" spans="1:20" x14ac:dyDescent="0.2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08"/>
      <c r="O103" s="108"/>
      <c r="P103" s="108"/>
      <c r="Q103" s="108"/>
      <c r="R103" s="108"/>
      <c r="S103" s="108"/>
      <c r="T103" s="108"/>
    </row>
    <row r="104" spans="1:20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08"/>
      <c r="O104" s="108"/>
      <c r="P104" s="108"/>
      <c r="Q104" s="108"/>
      <c r="R104" s="108"/>
      <c r="S104" s="108"/>
      <c r="T104" s="108"/>
    </row>
    <row r="105" spans="1:20" x14ac:dyDescent="0.2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08"/>
      <c r="O105" s="108"/>
      <c r="P105" s="108"/>
      <c r="Q105" s="108"/>
      <c r="R105" s="108"/>
      <c r="S105" s="108"/>
      <c r="T105" s="108"/>
    </row>
    <row r="106" spans="1:20" x14ac:dyDescent="0.2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08"/>
      <c r="O106" s="108"/>
      <c r="P106" s="108"/>
      <c r="Q106" s="108"/>
      <c r="R106" s="108"/>
      <c r="S106" s="108"/>
      <c r="T106" s="108"/>
    </row>
    <row r="107" spans="1:20" x14ac:dyDescent="0.2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08"/>
      <c r="O107" s="108"/>
      <c r="P107" s="108"/>
      <c r="Q107" s="108"/>
      <c r="R107" s="108"/>
      <c r="S107" s="108"/>
      <c r="T107" s="108"/>
    </row>
    <row r="108" spans="1:20" x14ac:dyDescent="0.2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08"/>
      <c r="O108" s="108"/>
      <c r="P108" s="108"/>
      <c r="Q108" s="108"/>
      <c r="R108" s="108"/>
      <c r="S108" s="108"/>
      <c r="T108" s="108"/>
    </row>
    <row r="109" spans="1:20" x14ac:dyDescent="0.2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08"/>
      <c r="O109" s="108"/>
      <c r="P109" s="108"/>
      <c r="Q109" s="108"/>
      <c r="R109" s="108"/>
      <c r="S109" s="108"/>
      <c r="T109" s="108"/>
    </row>
    <row r="110" spans="1:20" x14ac:dyDescent="0.2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08"/>
      <c r="O110" s="108"/>
      <c r="P110" s="108"/>
      <c r="Q110" s="108"/>
      <c r="R110" s="108"/>
      <c r="S110" s="108"/>
      <c r="T110" s="108"/>
    </row>
    <row r="111" spans="1:20" x14ac:dyDescent="0.2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08"/>
      <c r="O111" s="108"/>
      <c r="P111" s="108"/>
      <c r="Q111" s="108"/>
      <c r="R111" s="108"/>
      <c r="S111" s="108"/>
      <c r="T111" s="108"/>
    </row>
    <row r="112" spans="1:20" x14ac:dyDescent="0.2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08"/>
      <c r="O112" s="108"/>
      <c r="P112" s="108"/>
      <c r="Q112" s="108"/>
      <c r="R112" s="108"/>
      <c r="S112" s="108"/>
      <c r="T112" s="108"/>
    </row>
    <row r="113" spans="1:20" x14ac:dyDescent="0.2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08"/>
      <c r="O113" s="108"/>
      <c r="P113" s="108"/>
      <c r="Q113" s="108"/>
      <c r="R113" s="108"/>
      <c r="S113" s="108"/>
      <c r="T113" s="108"/>
    </row>
    <row r="114" spans="1:20" x14ac:dyDescent="0.2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08"/>
      <c r="O114" s="108"/>
      <c r="P114" s="108"/>
      <c r="Q114" s="108"/>
      <c r="R114" s="108"/>
      <c r="S114" s="108"/>
      <c r="T114" s="108"/>
    </row>
    <row r="115" spans="1:20" x14ac:dyDescent="0.2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08"/>
      <c r="O115" s="108"/>
      <c r="P115" s="108"/>
      <c r="Q115" s="108"/>
      <c r="R115" s="108"/>
      <c r="S115" s="108"/>
      <c r="T115" s="108"/>
    </row>
    <row r="116" spans="1:20" x14ac:dyDescent="0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</row>
    <row r="117" spans="1:20" x14ac:dyDescent="0.2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</row>
    <row r="118" spans="1:20" x14ac:dyDescent="0.2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</row>
    <row r="119" spans="1:20" x14ac:dyDescent="0.2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</row>
    <row r="120" spans="1:20" x14ac:dyDescent="0.2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</row>
    <row r="121" spans="1:20" s="108" customFormat="1" x14ac:dyDescent="0.25"/>
    <row r="122" spans="1:20" s="108" customFormat="1" x14ac:dyDescent="0.25"/>
    <row r="123" spans="1:20" s="108" customFormat="1" x14ac:dyDescent="0.25"/>
    <row r="124" spans="1:20" s="108" customFormat="1" x14ac:dyDescent="0.25"/>
    <row r="125" spans="1:20" s="108" customFormat="1" x14ac:dyDescent="0.25"/>
    <row r="126" spans="1:20" s="108" customFormat="1" x14ac:dyDescent="0.25"/>
    <row r="127" spans="1:20" s="108" customFormat="1" x14ac:dyDescent="0.25"/>
    <row r="128" spans="1:20" s="108" customFormat="1" x14ac:dyDescent="0.25"/>
    <row r="129" s="108" customFormat="1" x14ac:dyDescent="0.25"/>
    <row r="130" s="108" customFormat="1" x14ac:dyDescent="0.25"/>
    <row r="131" s="108" customFormat="1" x14ac:dyDescent="0.25"/>
    <row r="132" s="108" customFormat="1" x14ac:dyDescent="0.25"/>
    <row r="133" s="108" customFormat="1" x14ac:dyDescent="0.25"/>
    <row r="134" s="108" customFormat="1" x14ac:dyDescent="0.25"/>
    <row r="135" s="108" customFormat="1" x14ac:dyDescent="0.25"/>
    <row r="136" s="108" customFormat="1" x14ac:dyDescent="0.25"/>
    <row r="137" s="108" customFormat="1" x14ac:dyDescent="0.25"/>
    <row r="138" s="108" customFormat="1" x14ac:dyDescent="0.25"/>
    <row r="139" s="108" customFormat="1" x14ac:dyDescent="0.25"/>
    <row r="140" s="108" customFormat="1" x14ac:dyDescent="0.25"/>
    <row r="141" s="108" customFormat="1" x14ac:dyDescent="0.25"/>
    <row r="142" s="108" customFormat="1" x14ac:dyDescent="0.25"/>
    <row r="143" s="108" customFormat="1" x14ac:dyDescent="0.25"/>
  </sheetData>
  <sheetProtection password="93E6" sheet="1" objects="1" scenarios="1" selectLockedCells="1"/>
  <mergeCells count="30">
    <mergeCell ref="N9:O9"/>
    <mergeCell ref="A7:G7"/>
    <mergeCell ref="H9:J9"/>
    <mergeCell ref="B12:J12"/>
    <mergeCell ref="K9:L9"/>
    <mergeCell ref="K10:L10"/>
    <mergeCell ref="K11:L11"/>
    <mergeCell ref="K12:L12"/>
    <mergeCell ref="B11:J11"/>
    <mergeCell ref="C4:F4"/>
    <mergeCell ref="H4:L4"/>
    <mergeCell ref="B9:G9"/>
    <mergeCell ref="K30:L30"/>
    <mergeCell ref="D21:F23"/>
    <mergeCell ref="K26:L26"/>
    <mergeCell ref="A15:L15"/>
    <mergeCell ref="D18:F20"/>
    <mergeCell ref="D16:L16"/>
    <mergeCell ref="B10:J10"/>
    <mergeCell ref="B13:J13"/>
    <mergeCell ref="K13:L13"/>
    <mergeCell ref="K33:L33"/>
    <mergeCell ref="K31:L31"/>
    <mergeCell ref="A16:C16"/>
    <mergeCell ref="K29:L29"/>
    <mergeCell ref="N22:O22"/>
    <mergeCell ref="K27:L27"/>
    <mergeCell ref="K28:L28"/>
    <mergeCell ref="K32:L32"/>
    <mergeCell ref="N19:O19"/>
  </mergeCells>
  <phoneticPr fontId="19" type="noConversion"/>
  <conditionalFormatting sqref="K26:K33">
    <cfRule type="cellIs" dxfId="51" priority="17" stopIfTrue="1" operator="equal">
      <formula>0</formula>
    </cfRule>
    <cfRule type="cellIs" dxfId="50" priority="18" stopIfTrue="1" operator="equal">
      <formula>1</formula>
    </cfRule>
  </conditionalFormatting>
  <conditionalFormatting sqref="K9:L9 K10 K11:L11 K12:K14">
    <cfRule type="cellIs" dxfId="49" priority="20" stopIfTrue="1" operator="equal">
      <formula>"nein"</formula>
    </cfRule>
  </conditionalFormatting>
  <conditionalFormatting sqref="K9:L9 K10 K11:L11 K12:K14">
    <cfRule type="cellIs" dxfId="48" priority="19" stopIfTrue="1" operator="equal">
      <formula>"ja"</formula>
    </cfRule>
  </conditionalFormatting>
  <conditionalFormatting sqref="H20">
    <cfRule type="expression" dxfId="47" priority="15" stopIfTrue="1">
      <formula>$K$27=1</formula>
    </cfRule>
  </conditionalFormatting>
  <conditionalFormatting sqref="J20">
    <cfRule type="expression" dxfId="46" priority="13" stopIfTrue="1">
      <formula>$K$28=1</formula>
    </cfRule>
  </conditionalFormatting>
  <conditionalFormatting sqref="K20">
    <cfRule type="expression" dxfId="45" priority="12" stopIfTrue="1">
      <formula>$K$29=1</formula>
    </cfRule>
  </conditionalFormatting>
  <conditionalFormatting sqref="L20">
    <cfRule type="expression" dxfId="44" priority="7">
      <formula>$K$26=1</formula>
    </cfRule>
  </conditionalFormatting>
  <conditionalFormatting sqref="L24">
    <cfRule type="expression" dxfId="43" priority="5">
      <formula>$K$30=1</formula>
    </cfRule>
  </conditionalFormatting>
  <conditionalFormatting sqref="D16">
    <cfRule type="expression" dxfId="42" priority="35" stopIfTrue="1">
      <formula>$AN$41=TRUE</formula>
    </cfRule>
    <cfRule type="expression" dxfId="41" priority="36" stopIfTrue="1">
      <formula>$AN$41=FALSE</formula>
    </cfRule>
  </conditionalFormatting>
  <conditionalFormatting sqref="I20">
    <cfRule type="expression" dxfId="40" priority="37" stopIfTrue="1">
      <formula>$AN$48=1</formula>
    </cfRule>
  </conditionalFormatting>
  <conditionalFormatting sqref="I24">
    <cfRule type="expression" dxfId="39" priority="4">
      <formula>$AN$49=1</formula>
    </cfRule>
  </conditionalFormatting>
  <conditionalFormatting sqref="H24">
    <cfRule type="expression" dxfId="38" priority="3">
      <formula>$K$31=1</formula>
    </cfRule>
  </conditionalFormatting>
  <conditionalFormatting sqref="J24">
    <cfRule type="expression" dxfId="37" priority="2">
      <formula>$K$32=1</formula>
    </cfRule>
  </conditionalFormatting>
  <conditionalFormatting sqref="K24">
    <cfRule type="expression" dxfId="36" priority="1">
      <formula>$K$33=1</formula>
    </cfRule>
  </conditionalFormatting>
  <dataValidations count="1">
    <dataValidation type="list" allowBlank="1" showInputMessage="1" showErrorMessage="1" sqref="B17" xr:uid="{00000000-0002-0000-0100-000000000000}">
      <formula1>$T$4:$T$8</formula1>
    </dataValidation>
  </dataValidations>
  <hyperlinks>
    <hyperlink ref="O8" r:id="rId1" display="mailto:aclaudi@uni-kassel.de" xr:uid="{00000000-0004-0000-0100-000000000000}"/>
  </hyperlinks>
  <pageMargins left="0.70000000000000007" right="0.70000000000000007" top="0.79000000000000015" bottom="0.79000000000000015" header="0.30000000000000004" footer="0.30000000000000004"/>
  <pageSetup paperSize="9" scale="73" orientation="landscape" horizontalDpi="4294967292" verticalDpi="4294967292"/>
  <headerFooter alignWithMargins="0"/>
  <rowBreaks count="1" manualBreakCount="1">
    <brk id="4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R90"/>
  <sheetViews>
    <sheetView showGridLines="0" topLeftCell="D1" workbookViewId="0">
      <selection activeCell="F5" sqref="F5:L5"/>
    </sheetView>
  </sheetViews>
  <sheetFormatPr baseColWidth="10" defaultColWidth="10.796875" defaultRowHeight="15.7" customHeight="1" x14ac:dyDescent="0.25"/>
  <cols>
    <col min="1" max="2" width="11.3984375" style="110" hidden="1" customWidth="1"/>
    <col min="3" max="3" width="6.796875" style="110" hidden="1" customWidth="1"/>
    <col min="4" max="4" width="6.796875" style="110" customWidth="1"/>
    <col min="5" max="5" width="9.296875" style="110" customWidth="1"/>
    <col min="6" max="6" width="9.69921875" style="110" customWidth="1"/>
    <col min="7" max="7" width="41.09765625" style="110" customWidth="1"/>
    <col min="8" max="8" width="10.796875" style="110"/>
    <col min="9" max="9" width="11.69921875" style="110" customWidth="1"/>
    <col min="10" max="10" width="10.796875" style="110"/>
    <col min="11" max="11" width="22.09765625" style="110" customWidth="1"/>
    <col min="12" max="12" width="8.296875" style="110" customWidth="1"/>
    <col min="13" max="14" width="7.69921875" style="110" customWidth="1"/>
    <col min="15" max="15" width="8" style="110" customWidth="1"/>
    <col min="16" max="16" width="9.09765625" style="110" customWidth="1"/>
    <col min="17" max="17" width="12" style="110" customWidth="1"/>
    <col min="18" max="18" width="11.3984375" style="110" customWidth="1"/>
    <col min="19" max="23" width="11.3984375" style="110" hidden="1" customWidth="1"/>
    <col min="24" max="26" width="11.3984375" style="110" customWidth="1"/>
    <col min="27" max="27" width="12.3984375" style="110" customWidth="1"/>
    <col min="28" max="16384" width="10.796875" style="110"/>
  </cols>
  <sheetData>
    <row r="1" spans="2:44" ht="24.05" customHeight="1" x14ac:dyDescent="0.4">
      <c r="D1" s="546" t="s">
        <v>294</v>
      </c>
    </row>
    <row r="2" spans="2:44" ht="15.7" customHeight="1" x14ac:dyDescent="0.25"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2:44" ht="15.7" customHeight="1" x14ac:dyDescent="0.25">
      <c r="D3" s="461" t="s">
        <v>167</v>
      </c>
      <c r="E3" s="462"/>
      <c r="F3" s="745"/>
      <c r="G3" s="746"/>
      <c r="H3" s="746"/>
      <c r="I3" s="746"/>
      <c r="J3" s="746"/>
      <c r="K3" s="746"/>
      <c r="L3" s="747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</row>
    <row r="4" spans="2:44" ht="15.7" customHeight="1" x14ac:dyDescent="0.25">
      <c r="D4" s="463" t="s">
        <v>71</v>
      </c>
      <c r="E4" s="464"/>
      <c r="F4" s="745"/>
      <c r="G4" s="746"/>
      <c r="H4" s="746"/>
      <c r="I4" s="746"/>
      <c r="J4" s="746"/>
      <c r="K4" s="746"/>
      <c r="L4" s="747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2:44" ht="15.7" customHeight="1" x14ac:dyDescent="0.25">
      <c r="D5" s="465" t="s">
        <v>45</v>
      </c>
      <c r="E5" s="466"/>
      <c r="F5" s="748"/>
      <c r="G5" s="746"/>
      <c r="H5" s="746"/>
      <c r="I5" s="746"/>
      <c r="J5" s="746"/>
      <c r="K5" s="746"/>
      <c r="L5" s="747"/>
      <c r="O5" s="409"/>
      <c r="P5" s="739" t="s">
        <v>136</v>
      </c>
      <c r="Q5" s="739"/>
      <c r="R5" s="182"/>
      <c r="Z5" s="129"/>
      <c r="AA5" s="551"/>
      <c r="AB5" s="551"/>
      <c r="AC5" s="712"/>
      <c r="AD5" s="712"/>
      <c r="AE5" s="712"/>
      <c r="AF5" s="713"/>
      <c r="AG5" s="713"/>
      <c r="AH5" s="713"/>
      <c r="AI5" s="713"/>
      <c r="AJ5" s="129"/>
      <c r="AK5" s="129"/>
      <c r="AL5" s="567"/>
      <c r="AM5" s="714"/>
      <c r="AN5" s="714"/>
      <c r="AO5" s="129"/>
      <c r="AP5" s="129"/>
      <c r="AQ5" s="129"/>
      <c r="AR5" s="129"/>
    </row>
    <row r="6" spans="2:44" ht="15.7" customHeight="1" x14ac:dyDescent="0.25">
      <c r="D6" s="467" t="s">
        <v>37</v>
      </c>
      <c r="E6" s="468"/>
      <c r="F6" s="750"/>
      <c r="G6" s="746"/>
      <c r="H6" s="746"/>
      <c r="I6" s="746"/>
      <c r="J6" s="746"/>
      <c r="K6" s="746"/>
      <c r="L6" s="747"/>
      <c r="M6" s="108"/>
      <c r="N6" s="749" t="s">
        <v>240</v>
      </c>
      <c r="O6" s="749"/>
      <c r="P6" s="410"/>
      <c r="Q6" s="410"/>
      <c r="R6" s="182"/>
      <c r="Z6" s="129"/>
      <c r="AA6" s="551"/>
      <c r="AB6" s="551"/>
      <c r="AC6" s="712"/>
      <c r="AD6" s="712"/>
      <c r="AE6" s="712"/>
      <c r="AF6" s="713"/>
      <c r="AG6" s="713"/>
      <c r="AH6" s="713"/>
      <c r="AI6" s="713"/>
      <c r="AJ6" s="129"/>
      <c r="AK6" s="568"/>
      <c r="AL6" s="568"/>
      <c r="AM6" s="568"/>
      <c r="AN6" s="568"/>
      <c r="AO6" s="129"/>
      <c r="AP6" s="129"/>
      <c r="AQ6" s="129"/>
      <c r="AR6" s="129"/>
    </row>
    <row r="7" spans="2:44" ht="15.7" customHeight="1" x14ac:dyDescent="0.25">
      <c r="D7" s="543" t="s">
        <v>27</v>
      </c>
      <c r="E7" s="544"/>
      <c r="F7" s="742"/>
      <c r="G7" s="743"/>
      <c r="H7" s="743"/>
      <c r="I7" s="743"/>
      <c r="J7" s="743"/>
      <c r="K7" s="743"/>
      <c r="L7" s="744"/>
      <c r="M7" s="38"/>
      <c r="N7" s="740" t="s">
        <v>137</v>
      </c>
      <c r="O7" s="740"/>
      <c r="P7" s="741" t="s">
        <v>130</v>
      </c>
      <c r="Q7" s="741"/>
      <c r="R7" s="182"/>
      <c r="S7" s="215"/>
      <c r="Z7" s="129"/>
      <c r="AA7" s="551"/>
      <c r="AB7" s="551"/>
      <c r="AC7" s="715"/>
      <c r="AD7" s="715"/>
      <c r="AE7" s="715"/>
      <c r="AF7" s="716"/>
      <c r="AG7" s="716"/>
      <c r="AH7" s="716"/>
      <c r="AI7" s="716"/>
      <c r="AJ7" s="129"/>
      <c r="AK7" s="717"/>
      <c r="AL7" s="717"/>
      <c r="AM7" s="718"/>
      <c r="AN7" s="718"/>
      <c r="AO7" s="129"/>
      <c r="AP7" s="129"/>
      <c r="AQ7" s="129"/>
      <c r="AR7" s="129"/>
    </row>
    <row r="8" spans="2:44" ht="15.7" customHeight="1" x14ac:dyDescent="0.25">
      <c r="D8" s="754" t="s">
        <v>73</v>
      </c>
      <c r="E8" s="755"/>
      <c r="F8" s="755"/>
      <c r="G8" s="755"/>
      <c r="H8" s="755"/>
      <c r="I8" s="755"/>
      <c r="J8" s="755"/>
      <c r="K8" s="755"/>
      <c r="L8" s="756"/>
      <c r="M8" s="542"/>
      <c r="N8" s="740" t="s">
        <v>123</v>
      </c>
      <c r="O8" s="740"/>
      <c r="P8" s="761" t="s">
        <v>158</v>
      </c>
      <c r="Q8" s="761"/>
      <c r="R8" s="196"/>
      <c r="Z8" s="129"/>
      <c r="AA8" s="551"/>
      <c r="AB8" s="551"/>
      <c r="AC8" s="712"/>
      <c r="AD8" s="712"/>
      <c r="AE8" s="712"/>
      <c r="AF8" s="713"/>
      <c r="AG8" s="713"/>
      <c r="AH8" s="713"/>
      <c r="AI8" s="713"/>
      <c r="AJ8" s="569"/>
      <c r="AK8" s="717"/>
      <c r="AL8" s="717"/>
      <c r="AM8" s="718"/>
      <c r="AN8" s="718"/>
      <c r="AO8" s="129"/>
      <c r="AP8" s="129"/>
      <c r="AQ8" s="129"/>
      <c r="AR8" s="129"/>
    </row>
    <row r="9" spans="2:44" ht="15.7" customHeight="1" thickBot="1" x14ac:dyDescent="0.3">
      <c r="D9" s="248" t="s">
        <v>296</v>
      </c>
      <c r="E9" s="545"/>
      <c r="F9" s="545"/>
      <c r="G9" s="545"/>
      <c r="H9" s="757"/>
      <c r="I9" s="758"/>
      <c r="J9" s="758"/>
      <c r="K9" s="758"/>
      <c r="L9" s="759"/>
      <c r="N9" s="107"/>
      <c r="O9" s="107"/>
      <c r="P9" s="107"/>
      <c r="Q9" s="107"/>
      <c r="R9" s="196"/>
      <c r="Z9" s="129"/>
      <c r="AA9" s="551"/>
      <c r="AB9" s="551"/>
      <c r="AC9" s="712"/>
      <c r="AD9" s="712"/>
      <c r="AE9" s="712"/>
      <c r="AF9" s="713"/>
      <c r="AG9" s="713"/>
      <c r="AH9" s="713"/>
      <c r="AI9" s="713"/>
      <c r="AJ9" s="129"/>
      <c r="AK9" s="129"/>
      <c r="AL9" s="129"/>
      <c r="AM9" s="129"/>
      <c r="AN9" s="129"/>
      <c r="AO9" s="129"/>
      <c r="AP9" s="129"/>
      <c r="AQ9" s="129"/>
      <c r="AR9" s="129"/>
    </row>
    <row r="10" spans="2:44" ht="15.7" customHeight="1" thickBot="1" x14ac:dyDescent="0.3">
      <c r="D10" s="469" t="s">
        <v>155</v>
      </c>
      <c r="E10" s="470"/>
      <c r="F10" s="470"/>
      <c r="G10" s="470"/>
      <c r="H10" s="757"/>
      <c r="I10" s="758"/>
      <c r="J10" s="758"/>
      <c r="K10" s="758"/>
      <c r="L10" s="759"/>
      <c r="M10" s="38"/>
      <c r="N10" s="762" t="s">
        <v>122</v>
      </c>
      <c r="O10" s="763"/>
      <c r="P10" s="763"/>
      <c r="Q10" s="764"/>
      <c r="R10" s="196"/>
      <c r="S10" s="183" t="s">
        <v>120</v>
      </c>
      <c r="Z10" s="129"/>
      <c r="AA10" s="548"/>
      <c r="AB10" s="548"/>
      <c r="AC10" s="548"/>
      <c r="AD10" s="548"/>
      <c r="AE10" s="548"/>
      <c r="AF10" s="736"/>
      <c r="AG10" s="736"/>
      <c r="AH10" s="736"/>
      <c r="AI10" s="736"/>
      <c r="AJ10" s="129"/>
      <c r="AK10" s="570"/>
      <c r="AL10" s="570"/>
      <c r="AM10" s="570"/>
      <c r="AN10" s="570"/>
      <c r="AO10" s="129"/>
      <c r="AP10" s="129"/>
      <c r="AQ10" s="129"/>
      <c r="AR10" s="129"/>
    </row>
    <row r="11" spans="2:44" ht="15.7" customHeight="1" x14ac:dyDescent="0.25">
      <c r="D11" s="469" t="s">
        <v>42</v>
      </c>
      <c r="E11" s="470"/>
      <c r="F11" s="470"/>
      <c r="G11" s="470"/>
      <c r="H11" s="757"/>
      <c r="I11" s="758"/>
      <c r="J11" s="758"/>
      <c r="K11" s="758"/>
      <c r="L11" s="759"/>
      <c r="M11" s="108"/>
      <c r="N11" s="765" t="s">
        <v>144</v>
      </c>
      <c r="O11" s="766"/>
      <c r="P11" s="766"/>
      <c r="Q11" s="767"/>
      <c r="R11" s="196"/>
      <c r="S11" s="184" t="s">
        <v>201</v>
      </c>
      <c r="Z11" s="129"/>
      <c r="AA11" s="548"/>
      <c r="AB11" s="548"/>
      <c r="AC11" s="548"/>
      <c r="AD11" s="548"/>
      <c r="AE11" s="548"/>
      <c r="AF11" s="737"/>
      <c r="AG11" s="737"/>
      <c r="AH11" s="737"/>
      <c r="AI11" s="737"/>
      <c r="AJ11" s="569"/>
      <c r="AK11" s="738"/>
      <c r="AL11" s="738"/>
      <c r="AM11" s="738"/>
      <c r="AN11" s="738"/>
      <c r="AO11" s="129"/>
      <c r="AP11" s="129"/>
      <c r="AQ11" s="129"/>
      <c r="AR11" s="129"/>
    </row>
    <row r="12" spans="2:44" ht="15.7" customHeight="1" thickBot="1" x14ac:dyDescent="0.3">
      <c r="D12" s="473" t="s">
        <v>256</v>
      </c>
      <c r="E12" s="474"/>
      <c r="F12" s="474"/>
      <c r="G12" s="474"/>
      <c r="H12" s="760"/>
      <c r="I12" s="758"/>
      <c r="J12" s="758"/>
      <c r="K12" s="758"/>
      <c r="L12" s="759"/>
      <c r="M12" s="108"/>
      <c r="N12" s="751" t="s">
        <v>145</v>
      </c>
      <c r="O12" s="752"/>
      <c r="P12" s="752"/>
      <c r="Q12" s="753"/>
      <c r="R12" s="196"/>
      <c r="S12" s="184" t="s">
        <v>110</v>
      </c>
      <c r="Z12" s="129"/>
      <c r="AA12" s="548"/>
      <c r="AB12" s="548"/>
      <c r="AC12" s="548"/>
      <c r="AD12" s="548"/>
      <c r="AE12" s="548"/>
      <c r="AF12" s="732"/>
      <c r="AG12" s="732"/>
      <c r="AH12" s="732"/>
      <c r="AI12" s="732"/>
      <c r="AJ12" s="129"/>
      <c r="AK12" s="733"/>
      <c r="AL12" s="733"/>
      <c r="AM12" s="733"/>
      <c r="AN12" s="733"/>
      <c r="AO12" s="129"/>
      <c r="AP12" s="129"/>
      <c r="AQ12" s="129"/>
      <c r="AR12" s="129"/>
    </row>
    <row r="13" spans="2:44" ht="15.7" customHeight="1" thickBot="1" x14ac:dyDescent="0.3"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6"/>
      <c r="Q13" s="196"/>
      <c r="R13" s="196"/>
      <c r="S13" s="185" t="s">
        <v>111</v>
      </c>
      <c r="Z13" s="129"/>
      <c r="AA13" s="548"/>
      <c r="AB13" s="549"/>
      <c r="AC13" s="549"/>
      <c r="AD13" s="549"/>
      <c r="AE13" s="549"/>
      <c r="AF13" s="734"/>
      <c r="AG13" s="735"/>
      <c r="AH13" s="735"/>
      <c r="AI13" s="735"/>
      <c r="AJ13" s="129"/>
      <c r="AK13" s="733"/>
      <c r="AL13" s="733"/>
      <c r="AM13" s="733"/>
      <c r="AN13" s="733"/>
      <c r="AO13" s="129"/>
      <c r="AP13" s="129"/>
      <c r="AQ13" s="129"/>
      <c r="AR13" s="129"/>
    </row>
    <row r="14" spans="2:44" ht="15.7" customHeight="1" x14ac:dyDescent="0.25">
      <c r="B14" s="217" t="s">
        <v>163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6"/>
      <c r="Q14" s="196"/>
      <c r="R14" s="196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</row>
    <row r="15" spans="2:44" ht="15.7" customHeight="1" x14ac:dyDescent="0.25">
      <c r="B15" s="155" t="b">
        <f>$Q$15=$S$12</f>
        <v>0</v>
      </c>
      <c r="D15" s="40" t="s">
        <v>132</v>
      </c>
      <c r="E15" s="644" t="s">
        <v>325</v>
      </c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6"/>
      <c r="Q15" s="14" t="s">
        <v>305</v>
      </c>
      <c r="R15" s="196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</row>
    <row r="16" spans="2:44" ht="15.7" customHeight="1" x14ac:dyDescent="0.25">
      <c r="D16" s="46"/>
      <c r="E16" s="246" t="s">
        <v>6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7"/>
      <c r="Q16" s="196"/>
      <c r="R16" s="196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</row>
    <row r="17" spans="2:44" ht="15.7" customHeight="1" x14ac:dyDescent="0.25">
      <c r="D17" s="46"/>
      <c r="E17" s="248" t="s">
        <v>153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9"/>
      <c r="Q17" s="196"/>
      <c r="R17" s="196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</row>
    <row r="18" spans="2:44" ht="15.7" customHeight="1" x14ac:dyDescent="0.25">
      <c r="D18" s="46"/>
      <c r="E18" s="250" t="s">
        <v>36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2"/>
      <c r="Q18" s="196"/>
      <c r="R18" s="196"/>
    </row>
    <row r="19" spans="2:44" ht="15.7" customHeight="1" x14ac:dyDescent="0.25">
      <c r="D19" s="46"/>
      <c r="E19" s="659" t="s">
        <v>118</v>
      </c>
      <c r="F19" s="660"/>
      <c r="G19" s="660"/>
      <c r="H19" s="660"/>
      <c r="I19" s="660"/>
      <c r="J19" s="660"/>
      <c r="K19" s="660"/>
      <c r="L19" s="660"/>
      <c r="M19" s="241"/>
      <c r="N19" s="242"/>
      <c r="O19" s="243" t="s">
        <v>156</v>
      </c>
      <c r="P19" s="244"/>
      <c r="Q19" s="196"/>
      <c r="R19" s="196"/>
    </row>
    <row r="20" spans="2:44" ht="15.7" customHeight="1" x14ac:dyDescent="0.25">
      <c r="D20" s="199"/>
      <c r="E20" s="675" t="s">
        <v>117</v>
      </c>
      <c r="F20" s="676"/>
      <c r="G20" s="676"/>
      <c r="H20" s="676"/>
      <c r="I20" s="676"/>
      <c r="J20" s="676"/>
      <c r="K20" s="676"/>
      <c r="L20" s="676"/>
      <c r="M20" s="676"/>
      <c r="N20" s="676"/>
      <c r="O20" s="677"/>
      <c r="P20" s="678"/>
      <c r="Q20" s="196"/>
      <c r="R20" s="196"/>
    </row>
    <row r="21" spans="2:44" ht="15.7" customHeight="1" x14ac:dyDescent="0.25">
      <c r="D21" s="196"/>
      <c r="E21" s="683" t="s">
        <v>97</v>
      </c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5"/>
      <c r="Q21" s="196"/>
      <c r="R21" s="196"/>
    </row>
    <row r="22" spans="2:44" ht="15.7" customHeight="1" x14ac:dyDescent="0.25"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46"/>
      <c r="O22" s="196"/>
      <c r="P22" s="196"/>
      <c r="Q22" s="196"/>
      <c r="R22" s="196"/>
    </row>
    <row r="23" spans="2:44" ht="15.7" customHeight="1" x14ac:dyDescent="0.25">
      <c r="B23" s="217" t="s">
        <v>164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46"/>
      <c r="O23" s="196"/>
      <c r="P23" s="196"/>
      <c r="Q23" s="196"/>
      <c r="R23" s="196"/>
    </row>
    <row r="24" spans="2:44" ht="15.7" customHeight="1" x14ac:dyDescent="0.25">
      <c r="B24" s="155" t="b">
        <f>$Q$24=$S$12</f>
        <v>0</v>
      </c>
      <c r="D24" s="15" t="s">
        <v>133</v>
      </c>
      <c r="E24" s="668" t="s">
        <v>211</v>
      </c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70"/>
      <c r="Q24" s="14" t="s">
        <v>305</v>
      </c>
      <c r="R24" s="196"/>
    </row>
    <row r="25" spans="2:44" ht="15.7" customHeight="1" x14ac:dyDescent="0.25">
      <c r="D25" s="39"/>
      <c r="E25" s="686" t="s">
        <v>88</v>
      </c>
      <c r="F25" s="687"/>
      <c r="G25" s="687"/>
      <c r="H25" s="687"/>
      <c r="I25" s="688"/>
      <c r="J25" s="688"/>
      <c r="K25" s="687"/>
      <c r="L25" s="687"/>
      <c r="M25" s="687"/>
      <c r="N25" s="687"/>
      <c r="O25" s="687"/>
      <c r="P25" s="689"/>
      <c r="Q25" s="48"/>
      <c r="R25" s="196"/>
    </row>
    <row r="26" spans="2:44" ht="15.7" customHeight="1" x14ac:dyDescent="0.25">
      <c r="D26" s="41"/>
      <c r="E26" s="651" t="s">
        <v>76</v>
      </c>
      <c r="F26" s="653" t="s">
        <v>17</v>
      </c>
      <c r="G26" s="654"/>
      <c r="H26" s="654"/>
      <c r="I26" s="653" t="s">
        <v>12</v>
      </c>
      <c r="J26" s="690"/>
      <c r="K26" s="657" t="s">
        <v>89</v>
      </c>
      <c r="L26" s="673" t="s">
        <v>186</v>
      </c>
      <c r="M26" s="674"/>
      <c r="N26" s="674"/>
      <c r="O26" s="657"/>
      <c r="P26" s="671" t="s">
        <v>79</v>
      </c>
      <c r="Q26" s="196"/>
      <c r="R26" s="196"/>
    </row>
    <row r="27" spans="2:44" ht="15.7" customHeight="1" x14ac:dyDescent="0.25">
      <c r="D27" s="41"/>
      <c r="E27" s="652"/>
      <c r="F27" s="655"/>
      <c r="G27" s="656"/>
      <c r="H27" s="656"/>
      <c r="I27" s="649" t="s">
        <v>161</v>
      </c>
      <c r="J27" s="650"/>
      <c r="K27" s="658"/>
      <c r="L27" s="200" t="s">
        <v>31</v>
      </c>
      <c r="M27" s="200" t="s">
        <v>32</v>
      </c>
      <c r="N27" s="200" t="s">
        <v>140</v>
      </c>
      <c r="O27" s="200" t="s">
        <v>157</v>
      </c>
      <c r="P27" s="672"/>
      <c r="Q27" s="196"/>
      <c r="R27" s="196"/>
    </row>
    <row r="28" spans="2:44" ht="15.7" customHeight="1" x14ac:dyDescent="0.25">
      <c r="D28" s="41"/>
      <c r="E28" s="201">
        <v>1</v>
      </c>
      <c r="F28" s="679"/>
      <c r="G28" s="680"/>
      <c r="H28" s="680"/>
      <c r="I28" s="647"/>
      <c r="J28" s="648"/>
      <c r="K28" s="236"/>
      <c r="L28" s="237"/>
      <c r="M28" s="237"/>
      <c r="N28" s="237"/>
      <c r="O28" s="237"/>
      <c r="P28" s="585"/>
      <c r="Q28" s="202"/>
      <c r="R28" s="196"/>
    </row>
    <row r="29" spans="2:44" ht="15.7" customHeight="1" x14ac:dyDescent="0.25">
      <c r="D29" s="41"/>
      <c r="E29" s="200">
        <v>2</v>
      </c>
      <c r="F29" s="679"/>
      <c r="G29" s="680"/>
      <c r="H29" s="680"/>
      <c r="I29" s="661"/>
      <c r="J29" s="662"/>
      <c r="K29" s="238"/>
      <c r="L29" s="239"/>
      <c r="M29" s="239"/>
      <c r="N29" s="239"/>
      <c r="O29" s="239"/>
      <c r="P29" s="585"/>
      <c r="Q29" s="202"/>
      <c r="R29" s="196"/>
    </row>
    <row r="30" spans="2:44" ht="15.7" customHeight="1" x14ac:dyDescent="0.25">
      <c r="D30" s="41"/>
      <c r="E30" s="200">
        <v>3</v>
      </c>
      <c r="F30" s="679"/>
      <c r="G30" s="680"/>
      <c r="H30" s="680"/>
      <c r="I30" s="661"/>
      <c r="J30" s="662"/>
      <c r="K30" s="238"/>
      <c r="L30" s="239"/>
      <c r="M30" s="239"/>
      <c r="N30" s="239"/>
      <c r="O30" s="239"/>
      <c r="P30" s="585"/>
      <c r="Q30" s="202"/>
      <c r="R30" s="196"/>
    </row>
    <row r="31" spans="2:44" ht="15.7" customHeight="1" x14ac:dyDescent="0.25">
      <c r="D31" s="41"/>
      <c r="E31" s="200">
        <v>4</v>
      </c>
      <c r="F31" s="679"/>
      <c r="G31" s="680"/>
      <c r="H31" s="680"/>
      <c r="I31" s="661"/>
      <c r="J31" s="662"/>
      <c r="K31" s="238"/>
      <c r="L31" s="239"/>
      <c r="M31" s="239"/>
      <c r="N31" s="239"/>
      <c r="O31" s="239"/>
      <c r="P31" s="585"/>
      <c r="Q31" s="202"/>
      <c r="R31" s="196"/>
    </row>
    <row r="32" spans="2:44" ht="15.7" customHeight="1" x14ac:dyDescent="0.25">
      <c r="D32" s="186"/>
      <c r="E32" s="203">
        <v>5</v>
      </c>
      <c r="F32" s="679"/>
      <c r="G32" s="680"/>
      <c r="H32" s="680"/>
      <c r="I32" s="661"/>
      <c r="J32" s="662"/>
      <c r="K32" s="238"/>
      <c r="L32" s="239"/>
      <c r="M32" s="239"/>
      <c r="N32" s="239"/>
      <c r="O32" s="239"/>
      <c r="P32" s="585"/>
      <c r="Q32" s="202"/>
      <c r="R32" s="196"/>
    </row>
    <row r="33" spans="1:21" ht="15.7" customHeight="1" x14ac:dyDescent="0.25">
      <c r="D33" s="41"/>
      <c r="E33" s="41"/>
      <c r="F33" s="42"/>
      <c r="G33" s="196"/>
      <c r="H33" s="196"/>
      <c r="I33" s="196"/>
      <c r="J33" s="196"/>
      <c r="K33" s="196"/>
      <c r="L33" s="232">
        <f>IF($B$24,SUM(L28:L32),0)</f>
        <v>0</v>
      </c>
      <c r="M33" s="232">
        <f>IF($B$24,SUM(M28:M32),0)</f>
        <v>0</v>
      </c>
      <c r="N33" s="232">
        <f>IF($B$24,SUM(N28:N32),0)</f>
        <v>0</v>
      </c>
      <c r="O33" s="232">
        <f>IF($B$24,SUM(O28:O32),0)</f>
        <v>0</v>
      </c>
      <c r="P33" s="196"/>
      <c r="Q33" s="202"/>
      <c r="R33" s="196"/>
    </row>
    <row r="34" spans="1:21" ht="15.7" customHeight="1" x14ac:dyDescent="0.25">
      <c r="D34" s="41"/>
      <c r="E34" s="41"/>
      <c r="F34" s="41"/>
      <c r="G34" s="196"/>
      <c r="H34" s="196"/>
      <c r="I34" s="196"/>
      <c r="J34" s="196"/>
      <c r="K34" s="196"/>
      <c r="L34" s="233"/>
      <c r="M34" s="233"/>
      <c r="N34" s="234" t="s">
        <v>83</v>
      </c>
      <c r="O34" s="235">
        <f>SUM(L33:O33)</f>
        <v>0</v>
      </c>
      <c r="P34" s="196"/>
      <c r="Q34" s="196"/>
      <c r="R34" s="196"/>
    </row>
    <row r="35" spans="1:21" ht="15.7" customHeight="1" x14ac:dyDescent="0.25">
      <c r="D35" s="41"/>
      <c r="E35" s="43"/>
      <c r="F35" s="41"/>
      <c r="G35" s="196"/>
      <c r="H35" s="196"/>
      <c r="I35" s="196"/>
      <c r="J35" s="41"/>
      <c r="K35" s="41"/>
      <c r="L35" s="42"/>
      <c r="M35" s="44"/>
      <c r="N35" s="196"/>
      <c r="O35" s="196"/>
      <c r="P35" s="196"/>
      <c r="Q35" s="196"/>
      <c r="R35" s="196"/>
    </row>
    <row r="36" spans="1:21" ht="15.7" customHeight="1" x14ac:dyDescent="0.25">
      <c r="B36" s="217" t="s">
        <v>163</v>
      </c>
      <c r="D36" s="41"/>
      <c r="E36" s="41"/>
      <c r="F36" s="41"/>
      <c r="G36" s="196"/>
      <c r="H36" s="196"/>
      <c r="I36" s="196"/>
      <c r="J36" s="41"/>
      <c r="K36" s="41"/>
      <c r="L36" s="42"/>
      <c r="M36" s="44"/>
      <c r="N36" s="196"/>
      <c r="O36" s="196"/>
      <c r="P36" s="196"/>
      <c r="Q36" s="196"/>
      <c r="R36" s="196"/>
    </row>
    <row r="37" spans="1:21" ht="15.7" customHeight="1" x14ac:dyDescent="0.25">
      <c r="B37" s="155" t="b">
        <f>$Q$37=$S$12</f>
        <v>0</v>
      </c>
      <c r="D37" s="45" t="s">
        <v>134</v>
      </c>
      <c r="E37" s="695" t="s">
        <v>0</v>
      </c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700"/>
      <c r="Q37" s="14" t="s">
        <v>305</v>
      </c>
      <c r="R37" s="196"/>
      <c r="S37" s="187" t="s">
        <v>180</v>
      </c>
      <c r="T37" s="141" t="str">
        <f>'LV-Liste'!C$3</f>
        <v>Name der LV</v>
      </c>
      <c r="U37" s="141" t="str">
        <f>'LV-Liste'!N$3</f>
        <v>Credits soll für Anerkennung</v>
      </c>
    </row>
    <row r="38" spans="1:21" ht="15.7" customHeight="1" x14ac:dyDescent="0.25">
      <c r="D38" s="46"/>
      <c r="E38" s="695" t="s">
        <v>152</v>
      </c>
      <c r="F38" s="696"/>
      <c r="G38" s="696"/>
      <c r="H38" s="696"/>
      <c r="I38" s="696"/>
      <c r="J38" s="204"/>
      <c r="K38" s="204"/>
      <c r="L38" s="205"/>
      <c r="M38" s="697" t="s">
        <v>81</v>
      </c>
      <c r="N38" s="698"/>
      <c r="O38" s="699"/>
      <c r="P38" s="212"/>
      <c r="Q38" s="199"/>
      <c r="R38" s="196"/>
      <c r="S38" s="188" t="s">
        <v>181</v>
      </c>
      <c r="T38" s="151">
        <f>COLUMN('LV-Liste'!C$3)-COLUMN(lvliste)</f>
        <v>2</v>
      </c>
      <c r="U38" s="151">
        <f>COLUMN('LV-Liste'!N$3)-COLUMN(lvliste)</f>
        <v>13</v>
      </c>
    </row>
    <row r="39" spans="1:21" ht="15.7" customHeight="1" x14ac:dyDescent="0.25"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89" t="s">
        <v>20</v>
      </c>
      <c r="T39" s="129"/>
    </row>
    <row r="40" spans="1:21" ht="15.7" customHeight="1" x14ac:dyDescent="0.25">
      <c r="B40" s="217" t="s">
        <v>165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54">
        <f>ROW(lvliste)</f>
        <v>1</v>
      </c>
      <c r="T40" s="129"/>
    </row>
    <row r="41" spans="1:21" ht="15.7" customHeight="1" x14ac:dyDescent="0.25">
      <c r="B41" s="155" t="b">
        <f>OR(B44:B57)</f>
        <v>0</v>
      </c>
      <c r="D41" s="15" t="s">
        <v>135</v>
      </c>
      <c r="E41" s="668" t="s">
        <v>159</v>
      </c>
      <c r="F41" s="704"/>
      <c r="G41" s="704"/>
      <c r="H41" s="704"/>
      <c r="I41" s="704"/>
      <c r="J41" s="705"/>
      <c r="K41" s="704"/>
      <c r="L41" s="704"/>
      <c r="M41" s="704"/>
      <c r="N41" s="704"/>
      <c r="O41" s="704"/>
      <c r="P41" s="706"/>
      <c r="Q41" s="218" t="str">
        <f>IF(B41,$S$12,$S$13)</f>
        <v>nein</v>
      </c>
      <c r="R41" s="196"/>
      <c r="T41" s="129"/>
    </row>
    <row r="42" spans="1:21" ht="15.7" customHeight="1" x14ac:dyDescent="0.25">
      <c r="D42" s="41"/>
      <c r="E42" s="691" t="s">
        <v>289</v>
      </c>
      <c r="F42" s="720" t="s">
        <v>17</v>
      </c>
      <c r="G42" s="721"/>
      <c r="H42" s="722"/>
      <c r="I42" s="681" t="s">
        <v>3</v>
      </c>
      <c r="J42" s="693" t="s">
        <v>182</v>
      </c>
      <c r="K42" s="701" t="s">
        <v>12</v>
      </c>
      <c r="L42" s="702"/>
      <c r="M42" s="701" t="s">
        <v>89</v>
      </c>
      <c r="N42" s="702"/>
      <c r="O42" s="726"/>
      <c r="P42" s="693" t="s">
        <v>62</v>
      </c>
      <c r="Q42" s="196"/>
      <c r="R42" s="196"/>
      <c r="S42" s="190" t="s">
        <v>21</v>
      </c>
      <c r="T42" s="129"/>
    </row>
    <row r="43" spans="1:21" ht="15.7" customHeight="1" x14ac:dyDescent="0.25">
      <c r="A43" s="149" t="s">
        <v>70</v>
      </c>
      <c r="B43" s="216" t="s">
        <v>221</v>
      </c>
      <c r="C43" s="176"/>
      <c r="D43" s="41"/>
      <c r="E43" s="692"/>
      <c r="F43" s="723"/>
      <c r="G43" s="724"/>
      <c r="H43" s="725"/>
      <c r="I43" s="682"/>
      <c r="J43" s="703"/>
      <c r="K43" s="707" t="s">
        <v>63</v>
      </c>
      <c r="L43" s="708"/>
      <c r="M43" s="709" t="s">
        <v>162</v>
      </c>
      <c r="N43" s="710"/>
      <c r="O43" s="711"/>
      <c r="P43" s="694"/>
      <c r="Q43" s="196"/>
      <c r="R43" s="206"/>
      <c r="S43" s="191"/>
      <c r="T43" s="192"/>
    </row>
    <row r="44" spans="1:21" ht="15.7" customHeight="1" x14ac:dyDescent="0.25">
      <c r="A44" s="79">
        <v>12</v>
      </c>
      <c r="B44" s="480" t="b">
        <f>OR((TRIM($E44)="x"),(TRIM($E44)="X"))</f>
        <v>0</v>
      </c>
      <c r="C44" s="114"/>
      <c r="D44" s="41"/>
      <c r="E44" s="535"/>
      <c r="F44" s="665" t="str">
        <f t="shared" ref="F44:F57" ca="1" si="0">OFFSET(lvliste,$S44,$T$38)</f>
        <v>Thermodynamik</v>
      </c>
      <c r="G44" s="666"/>
      <c r="H44" s="667"/>
      <c r="I44" s="80" t="str">
        <f t="shared" ref="I44:I57" ca="1" si="1">OFFSET(lvliste,$S44,$U$38)</f>
        <v>≥ 4</v>
      </c>
      <c r="J44" s="207"/>
      <c r="K44" s="663"/>
      <c r="L44" s="664"/>
      <c r="M44" s="664"/>
      <c r="N44" s="664"/>
      <c r="O44" s="664"/>
      <c r="P44" s="586"/>
      <c r="Q44" s="208"/>
      <c r="R44" s="209"/>
      <c r="S44" s="191">
        <f t="shared" ref="S44:S55" si="2">IF($A44&gt;0,VLOOKUP($A44,lvlistenbereich,2,FALSE)-$S$40,0)</f>
        <v>15</v>
      </c>
      <c r="T44" s="180"/>
    </row>
    <row r="45" spans="1:21" ht="15.7" customHeight="1" x14ac:dyDescent="0.25">
      <c r="A45" s="79">
        <v>13</v>
      </c>
      <c r="B45" s="480" t="b">
        <f t="shared" ref="B45:B57" si="3">OR((TRIM($E45)="x"),(TRIM($E45)="X"))</f>
        <v>0</v>
      </c>
      <c r="C45" s="114"/>
      <c r="D45" s="41"/>
      <c r="E45" s="535"/>
      <c r="F45" s="665" t="str">
        <f t="shared" ca="1" si="0"/>
        <v>Wärmeübertragung</v>
      </c>
      <c r="G45" s="666"/>
      <c r="H45" s="667"/>
      <c r="I45" s="80" t="str">
        <f t="shared" ca="1" si="1"/>
        <v>≥ 2</v>
      </c>
      <c r="J45" s="207"/>
      <c r="K45" s="663"/>
      <c r="L45" s="664"/>
      <c r="M45" s="664"/>
      <c r="N45" s="664"/>
      <c r="O45" s="664"/>
      <c r="P45" s="585"/>
      <c r="Q45" s="208"/>
      <c r="R45" s="206"/>
      <c r="S45" s="191">
        <f t="shared" si="2"/>
        <v>16</v>
      </c>
      <c r="T45" s="180"/>
    </row>
    <row r="46" spans="1:21" ht="15.7" customHeight="1" x14ac:dyDescent="0.25">
      <c r="A46" s="79">
        <v>9</v>
      </c>
      <c r="B46" s="480" t="b">
        <f t="shared" si="3"/>
        <v>0</v>
      </c>
      <c r="C46" s="114"/>
      <c r="D46" s="41"/>
      <c r="E46" s="535"/>
      <c r="F46" s="665" t="str">
        <f t="shared" ca="1" si="0"/>
        <v xml:space="preserve">Solarthermie </v>
      </c>
      <c r="G46" s="666"/>
      <c r="H46" s="667"/>
      <c r="I46" s="80" t="str">
        <f t="shared" ca="1" si="1"/>
        <v>≥ 4</v>
      </c>
      <c r="J46" s="207"/>
      <c r="K46" s="663"/>
      <c r="L46" s="664"/>
      <c r="M46" s="664"/>
      <c r="N46" s="664"/>
      <c r="O46" s="664"/>
      <c r="P46" s="585"/>
      <c r="Q46" s="208"/>
      <c r="R46" s="206"/>
      <c r="S46" s="191">
        <f t="shared" si="2"/>
        <v>12</v>
      </c>
      <c r="T46" s="129"/>
    </row>
    <row r="47" spans="1:21" ht="15.7" customHeight="1" x14ac:dyDescent="0.25">
      <c r="A47" s="79">
        <v>8</v>
      </c>
      <c r="B47" s="480" t="b">
        <f t="shared" si="3"/>
        <v>0</v>
      </c>
      <c r="C47" s="114"/>
      <c r="D47" s="41"/>
      <c r="E47" s="535"/>
      <c r="F47" s="665" t="str">
        <f t="shared" ca="1" si="0"/>
        <v>Photovoltaik Systemtechnik, Teil 1</v>
      </c>
      <c r="G47" s="666"/>
      <c r="H47" s="667"/>
      <c r="I47" s="80" t="str">
        <f t="shared" ca="1" si="1"/>
        <v>≥ 2</v>
      </c>
      <c r="J47" s="207"/>
      <c r="K47" s="663"/>
      <c r="L47" s="664"/>
      <c r="M47" s="664"/>
      <c r="N47" s="664"/>
      <c r="O47" s="664"/>
      <c r="P47" s="585"/>
      <c r="Q47" s="208"/>
      <c r="R47" s="206"/>
      <c r="S47" s="191">
        <f t="shared" si="2"/>
        <v>11</v>
      </c>
      <c r="T47" s="129"/>
    </row>
    <row r="48" spans="1:21" ht="15.7" customHeight="1" x14ac:dyDescent="0.25">
      <c r="A48" s="79">
        <v>1</v>
      </c>
      <c r="B48" s="480" t="b">
        <f t="shared" si="3"/>
        <v>0</v>
      </c>
      <c r="C48" s="114"/>
      <c r="D48" s="210"/>
      <c r="E48" s="535"/>
      <c r="F48" s="665" t="str">
        <f t="shared" ca="1" si="0"/>
        <v>Grundlagen der Elektro- und Messtechnik</v>
      </c>
      <c r="G48" s="666"/>
      <c r="H48" s="667"/>
      <c r="I48" s="80" t="str">
        <f t="shared" ca="1" si="1"/>
        <v>≥ 3</v>
      </c>
      <c r="J48" s="207"/>
      <c r="K48" s="663"/>
      <c r="L48" s="664"/>
      <c r="M48" s="664"/>
      <c r="N48" s="664"/>
      <c r="O48" s="664"/>
      <c r="P48" s="585"/>
      <c r="Q48" s="208"/>
      <c r="R48" s="206"/>
      <c r="S48" s="191">
        <f t="shared" si="2"/>
        <v>5</v>
      </c>
      <c r="T48" s="129"/>
    </row>
    <row r="49" spans="1:20" ht="15.7" customHeight="1" x14ac:dyDescent="0.25">
      <c r="A49" s="79">
        <v>2</v>
      </c>
      <c r="B49" s="480" t="b">
        <f t="shared" si="3"/>
        <v>0</v>
      </c>
      <c r="C49" s="114"/>
      <c r="D49" s="210"/>
      <c r="E49" s="535"/>
      <c r="F49" s="665" t="str">
        <f t="shared" ca="1" si="0"/>
        <v>Regelungstechnik</v>
      </c>
      <c r="G49" s="666"/>
      <c r="H49" s="667"/>
      <c r="I49" s="80" t="str">
        <f t="shared" ca="1" si="1"/>
        <v>≥ 3</v>
      </c>
      <c r="J49" s="207"/>
      <c r="K49" s="663"/>
      <c r="L49" s="664"/>
      <c r="M49" s="664"/>
      <c r="N49" s="664"/>
      <c r="O49" s="664"/>
      <c r="P49" s="585"/>
      <c r="Q49" s="208"/>
      <c r="R49" s="206"/>
      <c r="S49" s="191">
        <f t="shared" si="2"/>
        <v>6</v>
      </c>
      <c r="T49" s="129"/>
    </row>
    <row r="50" spans="1:20" ht="15.7" customHeight="1" x14ac:dyDescent="0.25">
      <c r="A50" s="79">
        <v>5</v>
      </c>
      <c r="B50" s="480" t="b">
        <f t="shared" si="3"/>
        <v>0</v>
      </c>
      <c r="C50" s="114"/>
      <c r="D50" s="210"/>
      <c r="E50" s="535"/>
      <c r="F50" s="665" t="str">
        <f t="shared" ca="1" si="0"/>
        <v>Fluiddynamik</v>
      </c>
      <c r="G50" s="666"/>
      <c r="H50" s="667"/>
      <c r="I50" s="80" t="str">
        <f t="shared" ca="1" si="1"/>
        <v>≥ 2</v>
      </c>
      <c r="J50" s="207"/>
      <c r="K50" s="663"/>
      <c r="L50" s="664"/>
      <c r="M50" s="664"/>
      <c r="N50" s="664"/>
      <c r="O50" s="664"/>
      <c r="P50" s="585"/>
      <c r="Q50" s="208"/>
      <c r="R50" s="206"/>
      <c r="S50" s="191">
        <f t="shared" si="2"/>
        <v>8</v>
      </c>
      <c r="T50" s="129"/>
    </row>
    <row r="51" spans="1:20" ht="15.7" customHeight="1" x14ac:dyDescent="0.25">
      <c r="A51" s="79">
        <v>6</v>
      </c>
      <c r="B51" s="480" t="b">
        <f t="shared" si="3"/>
        <v>0</v>
      </c>
      <c r="C51" s="114"/>
      <c r="D51" s="210"/>
      <c r="E51" s="535"/>
      <c r="F51" s="665" t="str">
        <f t="shared" ca="1" si="0"/>
        <v>Turbomaschinen</v>
      </c>
      <c r="G51" s="666"/>
      <c r="H51" s="667"/>
      <c r="I51" s="80" t="str">
        <f t="shared" ca="1" si="1"/>
        <v>≥ 1</v>
      </c>
      <c r="J51" s="207"/>
      <c r="K51" s="663"/>
      <c r="L51" s="664"/>
      <c r="M51" s="664"/>
      <c r="N51" s="664"/>
      <c r="O51" s="664"/>
      <c r="P51" s="585"/>
      <c r="Q51" s="208"/>
      <c r="R51" s="206"/>
      <c r="S51" s="191">
        <f t="shared" si="2"/>
        <v>9</v>
      </c>
      <c r="T51" s="129"/>
    </row>
    <row r="52" spans="1:20" ht="15.7" customHeight="1" x14ac:dyDescent="0.25">
      <c r="A52" s="79">
        <v>7</v>
      </c>
      <c r="B52" s="480" t="b">
        <f t="shared" si="3"/>
        <v>0</v>
      </c>
      <c r="C52" s="114"/>
      <c r="D52" s="210"/>
      <c r="E52" s="535"/>
      <c r="F52" s="665" t="str">
        <f t="shared" ca="1" si="0"/>
        <v>Nutzung der Windenergie</v>
      </c>
      <c r="G52" s="666"/>
      <c r="H52" s="667"/>
      <c r="I52" s="80" t="str">
        <f t="shared" ca="1" si="1"/>
        <v>≥ 3</v>
      </c>
      <c r="J52" s="207"/>
      <c r="K52" s="663"/>
      <c r="L52" s="664"/>
      <c r="M52" s="664"/>
      <c r="N52" s="664"/>
      <c r="O52" s="664"/>
      <c r="P52" s="585"/>
      <c r="Q52" s="208"/>
      <c r="R52" s="206"/>
      <c r="S52" s="191">
        <f t="shared" si="2"/>
        <v>10</v>
      </c>
      <c r="T52" s="129"/>
    </row>
    <row r="53" spans="1:20" ht="15.7" customHeight="1" x14ac:dyDescent="0.25">
      <c r="A53" s="79">
        <v>4</v>
      </c>
      <c r="B53" s="480" t="b">
        <f t="shared" si="3"/>
        <v>0</v>
      </c>
      <c r="C53" s="114"/>
      <c r="D53" s="210"/>
      <c r="E53" s="535"/>
      <c r="F53" s="665" t="str">
        <f t="shared" ca="1" si="0"/>
        <v>Biochem. und thermochem. Biomassewandlungen</v>
      </c>
      <c r="G53" s="666"/>
      <c r="H53" s="667"/>
      <c r="I53" s="80" t="str">
        <f t="shared" ca="1" si="1"/>
        <v>≥ 3</v>
      </c>
      <c r="J53" s="207"/>
      <c r="K53" s="663"/>
      <c r="L53" s="664"/>
      <c r="M53" s="664"/>
      <c r="N53" s="664"/>
      <c r="O53" s="664"/>
      <c r="P53" s="585"/>
      <c r="Q53" s="208"/>
      <c r="R53" s="206"/>
      <c r="S53" s="191">
        <f t="shared" si="2"/>
        <v>7</v>
      </c>
      <c r="T53" s="129"/>
    </row>
    <row r="54" spans="1:20" ht="15.7" customHeight="1" x14ac:dyDescent="0.25">
      <c r="A54" s="79">
        <v>10</v>
      </c>
      <c r="B54" s="480" t="b">
        <f t="shared" si="3"/>
        <v>0</v>
      </c>
      <c r="C54" s="114"/>
      <c r="D54" s="210"/>
      <c r="E54" s="535"/>
      <c r="F54" s="665" t="str">
        <f t="shared" ca="1" si="0"/>
        <v>Bauphysik</v>
      </c>
      <c r="G54" s="666"/>
      <c r="H54" s="667"/>
      <c r="I54" s="80" t="str">
        <f t="shared" ca="1" si="1"/>
        <v>≥ 3</v>
      </c>
      <c r="J54" s="207"/>
      <c r="K54" s="663"/>
      <c r="L54" s="664"/>
      <c r="M54" s="664"/>
      <c r="N54" s="664"/>
      <c r="O54" s="664"/>
      <c r="P54" s="585"/>
      <c r="Q54" s="208"/>
      <c r="R54" s="211"/>
      <c r="S54" s="191">
        <f t="shared" si="2"/>
        <v>13</v>
      </c>
      <c r="T54" s="129"/>
    </row>
    <row r="55" spans="1:20" ht="15.7" customHeight="1" x14ac:dyDescent="0.25">
      <c r="A55" s="79">
        <v>11</v>
      </c>
      <c r="B55" s="480" t="b">
        <f t="shared" si="3"/>
        <v>0</v>
      </c>
      <c r="C55" s="114"/>
      <c r="D55" s="210"/>
      <c r="E55" s="535"/>
      <c r="F55" s="665" t="str">
        <f t="shared" ca="1" si="0"/>
        <v>Technische Gebäudeausrüstung (TGA)</v>
      </c>
      <c r="G55" s="666"/>
      <c r="H55" s="667"/>
      <c r="I55" s="80" t="str">
        <f t="shared" ca="1" si="1"/>
        <v>≥ 3</v>
      </c>
      <c r="J55" s="207"/>
      <c r="K55" s="663"/>
      <c r="L55" s="664"/>
      <c r="M55" s="664"/>
      <c r="N55" s="664"/>
      <c r="O55" s="664"/>
      <c r="P55" s="585"/>
      <c r="Q55" s="208"/>
      <c r="R55" s="206"/>
      <c r="S55" s="191">
        <f t="shared" si="2"/>
        <v>14</v>
      </c>
      <c r="T55" s="129"/>
    </row>
    <row r="56" spans="1:20" ht="15.7" customHeight="1" x14ac:dyDescent="0.25">
      <c r="A56" s="79">
        <v>14</v>
      </c>
      <c r="B56" s="480" t="b">
        <f t="shared" si="3"/>
        <v>0</v>
      </c>
      <c r="C56" s="114"/>
      <c r="D56" s="210"/>
      <c r="E56" s="535"/>
      <c r="F56" s="665" t="str">
        <f t="shared" ca="1" si="0"/>
        <v xml:space="preserve"> </v>
      </c>
      <c r="G56" s="666"/>
      <c r="H56" s="667"/>
      <c r="I56" s="80" t="str">
        <f t="shared" ca="1" si="1"/>
        <v>≥ 0</v>
      </c>
      <c r="J56" s="207"/>
      <c r="K56" s="663"/>
      <c r="L56" s="664"/>
      <c r="M56" s="664"/>
      <c r="N56" s="664"/>
      <c r="O56" s="664"/>
      <c r="P56" s="585"/>
      <c r="Q56" s="208"/>
      <c r="R56" s="206"/>
      <c r="S56" s="154">
        <f>IF($A56&gt;0,VLOOKUP($A56,lvlistenbereich,2,FALSE)-$S$40,0)</f>
        <v>17</v>
      </c>
      <c r="T56" s="129"/>
    </row>
    <row r="57" spans="1:20" ht="15.7" customHeight="1" x14ac:dyDescent="0.25">
      <c r="A57" s="79">
        <v>15</v>
      </c>
      <c r="B57" s="480" t="b">
        <f t="shared" si="3"/>
        <v>0</v>
      </c>
      <c r="D57" s="196"/>
      <c r="E57" s="535"/>
      <c r="F57" s="665" t="str">
        <f t="shared" ca="1" si="0"/>
        <v xml:space="preserve"> </v>
      </c>
      <c r="G57" s="666"/>
      <c r="H57" s="667"/>
      <c r="I57" s="80" t="str">
        <f t="shared" ca="1" si="1"/>
        <v>≥ 0</v>
      </c>
      <c r="J57" s="207"/>
      <c r="K57" s="663"/>
      <c r="L57" s="664"/>
      <c r="M57" s="664"/>
      <c r="N57" s="664"/>
      <c r="O57" s="664"/>
      <c r="P57" s="585"/>
      <c r="Q57" s="196"/>
      <c r="R57" s="196"/>
      <c r="S57" s="154">
        <f>IF($A57&gt;0,VLOOKUP($A57,lvlistenbereich,2,FALSE)-$S$40,0)</f>
        <v>18</v>
      </c>
    </row>
    <row r="58" spans="1:20" ht="15.7" customHeight="1" x14ac:dyDescent="0.25">
      <c r="B58" s="110" t="s">
        <v>255</v>
      </c>
      <c r="D58" s="182"/>
      <c r="E58" s="182"/>
      <c r="F58" s="47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</row>
    <row r="59" spans="1:20" ht="15.7" customHeight="1" x14ac:dyDescent="0.25">
      <c r="B59" s="217" t="s">
        <v>313</v>
      </c>
      <c r="D59" s="182"/>
      <c r="E59" s="182"/>
      <c r="F59" s="47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29"/>
      <c r="T59" s="129"/>
    </row>
    <row r="60" spans="1:20" ht="15.7" customHeight="1" x14ac:dyDescent="0.25">
      <c r="B60" s="155" t="b">
        <f>$Q$60=$S$12</f>
        <v>0</v>
      </c>
      <c r="D60" s="533" t="s">
        <v>284</v>
      </c>
      <c r="E60" s="730" t="s">
        <v>314</v>
      </c>
      <c r="F60" s="731"/>
      <c r="G60" s="731"/>
      <c r="H60" s="731"/>
      <c r="I60" s="554"/>
      <c r="J60" s="532"/>
      <c r="K60" s="532"/>
      <c r="L60" s="532"/>
      <c r="M60" s="532"/>
      <c r="N60" s="532"/>
      <c r="O60" s="532"/>
      <c r="P60" s="553"/>
      <c r="Q60" s="14" t="s">
        <v>305</v>
      </c>
      <c r="R60" s="108"/>
    </row>
    <row r="61" spans="1:20" ht="15.7" customHeight="1" x14ac:dyDescent="0.25">
      <c r="D61" s="108"/>
      <c r="E61" s="720" t="s">
        <v>316</v>
      </c>
      <c r="F61" s="721" t="s">
        <v>17</v>
      </c>
      <c r="G61" s="721"/>
      <c r="H61" s="721"/>
      <c r="I61" s="722"/>
      <c r="J61" s="769" t="s">
        <v>282</v>
      </c>
      <c r="K61" s="769" t="s">
        <v>77</v>
      </c>
      <c r="L61" s="768" t="s">
        <v>212</v>
      </c>
      <c r="M61" s="673" t="s">
        <v>186</v>
      </c>
      <c r="N61" s="674"/>
      <c r="O61" s="674"/>
      <c r="P61" s="657"/>
      <c r="Q61" s="108"/>
      <c r="R61" s="108"/>
      <c r="S61" s="190" t="s">
        <v>21</v>
      </c>
    </row>
    <row r="62" spans="1:20" ht="15.7" customHeight="1" x14ac:dyDescent="0.25">
      <c r="B62" s="216"/>
      <c r="D62" s="108"/>
      <c r="E62" s="723"/>
      <c r="F62" s="724"/>
      <c r="G62" s="724"/>
      <c r="H62" s="724"/>
      <c r="I62" s="725"/>
      <c r="J62" s="769"/>
      <c r="K62" s="769"/>
      <c r="L62" s="768"/>
      <c r="M62" s="203" t="s">
        <v>310</v>
      </c>
      <c r="N62" s="200" t="s">
        <v>311</v>
      </c>
      <c r="O62" s="200" t="s">
        <v>312</v>
      </c>
      <c r="P62" s="200" t="s">
        <v>264</v>
      </c>
      <c r="Q62" s="108"/>
      <c r="R62" s="108"/>
      <c r="S62" s="191"/>
    </row>
    <row r="63" spans="1:20" ht="15.7" customHeight="1" x14ac:dyDescent="0.3">
      <c r="A63" s="26"/>
      <c r="B63" s="480"/>
      <c r="D63" s="108"/>
      <c r="E63" s="599">
        <v>1</v>
      </c>
      <c r="F63" s="727"/>
      <c r="G63" s="728"/>
      <c r="H63" s="728"/>
      <c r="I63" s="729"/>
      <c r="J63" s="594"/>
      <c r="K63" s="594"/>
      <c r="L63" s="595"/>
      <c r="M63" s="595"/>
      <c r="N63" s="595"/>
      <c r="O63" s="595"/>
      <c r="P63" s="595"/>
      <c r="Q63" s="108"/>
      <c r="R63" s="108"/>
      <c r="S63" s="191">
        <f t="shared" ref="S63:S86" si="4">IF($A63&gt;0,VLOOKUP($A63,lvlistenbereich,2,FALSE)-$S$40,0)</f>
        <v>0</v>
      </c>
    </row>
    <row r="64" spans="1:20" ht="15.7" customHeight="1" x14ac:dyDescent="0.3">
      <c r="A64" s="531"/>
      <c r="B64" s="480"/>
      <c r="D64" s="108"/>
      <c r="E64" s="599">
        <v>2</v>
      </c>
      <c r="F64" s="727"/>
      <c r="G64" s="728"/>
      <c r="H64" s="728"/>
      <c r="I64" s="729"/>
      <c r="J64" s="594"/>
      <c r="K64" s="594"/>
      <c r="L64" s="595"/>
      <c r="M64" s="595"/>
      <c r="N64" s="595"/>
      <c r="O64" s="595"/>
      <c r="P64" s="595"/>
      <c r="Q64" s="108"/>
      <c r="R64" s="108"/>
      <c r="S64" s="191">
        <f t="shared" si="4"/>
        <v>0</v>
      </c>
    </row>
    <row r="65" spans="1:24" ht="15.7" customHeight="1" x14ac:dyDescent="0.3">
      <c r="A65" s="531"/>
      <c r="B65" s="480"/>
      <c r="D65" s="108"/>
      <c r="E65" s="599">
        <v>3</v>
      </c>
      <c r="F65" s="727"/>
      <c r="G65" s="728"/>
      <c r="H65" s="728"/>
      <c r="I65" s="729"/>
      <c r="J65" s="594"/>
      <c r="K65" s="594"/>
      <c r="L65" s="595"/>
      <c r="M65" s="595"/>
      <c r="N65" s="595"/>
      <c r="O65" s="595"/>
      <c r="P65" s="595"/>
      <c r="Q65" s="108"/>
      <c r="R65" s="108"/>
      <c r="S65" s="191">
        <f t="shared" si="4"/>
        <v>0</v>
      </c>
    </row>
    <row r="66" spans="1:24" ht="15.7" customHeight="1" x14ac:dyDescent="0.3">
      <c r="A66" s="531"/>
      <c r="B66" s="589"/>
      <c r="D66" s="108"/>
      <c r="E66" s="599">
        <v>4</v>
      </c>
      <c r="F66" s="727"/>
      <c r="G66" s="728"/>
      <c r="H66" s="728"/>
      <c r="I66" s="729"/>
      <c r="J66" s="594"/>
      <c r="K66" s="594"/>
      <c r="L66" s="595"/>
      <c r="M66" s="595"/>
      <c r="N66" s="595"/>
      <c r="O66" s="595"/>
      <c r="P66" s="595"/>
      <c r="Q66" s="122"/>
      <c r="R66" s="108"/>
      <c r="S66" s="191">
        <f t="shared" si="4"/>
        <v>0</v>
      </c>
    </row>
    <row r="67" spans="1:24" ht="15.7" customHeight="1" x14ac:dyDescent="0.3">
      <c r="A67" s="590"/>
      <c r="B67" s="443"/>
      <c r="C67" s="443"/>
      <c r="D67" s="129"/>
      <c r="E67" s="770"/>
      <c r="F67" s="770"/>
      <c r="G67" s="770"/>
      <c r="H67" s="770"/>
      <c r="I67" s="770"/>
      <c r="J67" s="770"/>
      <c r="K67" s="770"/>
      <c r="L67" s="129"/>
      <c r="M67" s="129"/>
      <c r="N67" s="129"/>
      <c r="O67" s="129"/>
      <c r="P67" s="129"/>
      <c r="Q67" s="129"/>
      <c r="R67" s="108"/>
      <c r="S67" s="191">
        <f t="shared" si="4"/>
        <v>0</v>
      </c>
    </row>
    <row r="68" spans="1:24" ht="15.7" customHeight="1" x14ac:dyDescent="0.3">
      <c r="A68" s="591"/>
      <c r="B68" s="129"/>
      <c r="C68" s="129"/>
      <c r="D68" s="129"/>
      <c r="E68" s="719"/>
      <c r="F68" s="719"/>
      <c r="G68" s="719"/>
      <c r="H68" s="719"/>
      <c r="I68" s="719"/>
      <c r="J68" s="719"/>
      <c r="K68" s="719"/>
      <c r="L68" s="129"/>
      <c r="M68" s="129"/>
      <c r="N68" s="129"/>
      <c r="O68" s="129"/>
      <c r="P68" s="129"/>
      <c r="Q68" s="129"/>
      <c r="R68" s="108"/>
      <c r="S68" s="191">
        <f t="shared" si="4"/>
        <v>0</v>
      </c>
    </row>
    <row r="69" spans="1:24" ht="15.7" customHeight="1" x14ac:dyDescent="0.3">
      <c r="A69" s="591"/>
      <c r="B69" s="129"/>
      <c r="C69" s="129"/>
      <c r="D69" s="129"/>
      <c r="E69" s="719"/>
      <c r="F69" s="719"/>
      <c r="G69" s="719"/>
      <c r="H69" s="719"/>
      <c r="I69" s="719"/>
      <c r="J69" s="719"/>
      <c r="K69" s="719"/>
      <c r="L69" s="129"/>
      <c r="M69" s="129"/>
      <c r="N69" s="129"/>
      <c r="O69" s="129"/>
      <c r="P69" s="129"/>
      <c r="Q69" s="129"/>
      <c r="R69" s="108"/>
      <c r="S69" s="191">
        <f t="shared" si="4"/>
        <v>0</v>
      </c>
    </row>
    <row r="70" spans="1:24" ht="15.7" customHeight="1" x14ac:dyDescent="0.3">
      <c r="A70" s="51"/>
      <c r="B70" s="129"/>
      <c r="C70" s="129"/>
      <c r="D70" s="129"/>
      <c r="E70" s="719"/>
      <c r="F70" s="719"/>
      <c r="G70" s="719"/>
      <c r="H70" s="719"/>
      <c r="I70" s="719"/>
      <c r="J70" s="719"/>
      <c r="K70" s="719"/>
      <c r="L70" s="129"/>
      <c r="M70" s="129"/>
      <c r="N70" s="129"/>
      <c r="O70" s="129"/>
      <c r="P70" s="129"/>
      <c r="Q70" s="129"/>
      <c r="R70" s="108"/>
      <c r="S70" s="191">
        <f t="shared" si="4"/>
        <v>0</v>
      </c>
    </row>
    <row r="71" spans="1:24" ht="15.7" customHeight="1" x14ac:dyDescent="0.3">
      <c r="A71" s="51"/>
      <c r="B71" s="129"/>
      <c r="C71" s="129"/>
      <c r="D71" s="129"/>
      <c r="E71" s="719"/>
      <c r="F71" s="719"/>
      <c r="G71" s="719"/>
      <c r="H71" s="719"/>
      <c r="I71" s="719"/>
      <c r="J71" s="719"/>
      <c r="K71" s="719"/>
      <c r="L71" s="129"/>
      <c r="M71" s="129"/>
      <c r="N71" s="129"/>
      <c r="O71" s="129"/>
      <c r="P71" s="129"/>
      <c r="Q71" s="129"/>
      <c r="R71" s="108"/>
      <c r="S71" s="191">
        <f t="shared" si="4"/>
        <v>0</v>
      </c>
    </row>
    <row r="72" spans="1:24" ht="15.7" customHeight="1" x14ac:dyDescent="0.3">
      <c r="A72" s="51"/>
      <c r="B72" s="129"/>
      <c r="C72" s="129"/>
      <c r="D72" s="129"/>
      <c r="E72" s="719"/>
      <c r="F72" s="719"/>
      <c r="G72" s="719"/>
      <c r="H72" s="719"/>
      <c r="I72" s="719"/>
      <c r="J72" s="719"/>
      <c r="K72" s="719"/>
      <c r="L72" s="129"/>
      <c r="M72" s="129"/>
      <c r="N72" s="129"/>
      <c r="O72" s="129"/>
      <c r="P72" s="129"/>
      <c r="Q72" s="129"/>
      <c r="R72" s="108"/>
      <c r="S72" s="191">
        <f t="shared" si="4"/>
        <v>0</v>
      </c>
      <c r="T72" s="192"/>
      <c r="U72" s="192"/>
      <c r="V72" s="192"/>
      <c r="W72" s="192"/>
      <c r="X72" s="192"/>
    </row>
    <row r="73" spans="1:24" ht="15.7" customHeight="1" x14ac:dyDescent="0.3">
      <c r="A73" s="51"/>
      <c r="B73" s="129"/>
      <c r="C73" s="129"/>
      <c r="D73" s="129"/>
      <c r="E73" s="719"/>
      <c r="F73" s="719"/>
      <c r="G73" s="719"/>
      <c r="H73" s="719"/>
      <c r="I73" s="719"/>
      <c r="J73" s="719"/>
      <c r="K73" s="719"/>
      <c r="L73" s="129"/>
      <c r="M73" s="129"/>
      <c r="N73" s="129"/>
      <c r="O73" s="129"/>
      <c r="P73" s="129"/>
      <c r="Q73" s="129"/>
      <c r="R73" s="108"/>
      <c r="S73" s="191">
        <f t="shared" si="4"/>
        <v>0</v>
      </c>
      <c r="T73" s="192"/>
      <c r="U73" s="192"/>
      <c r="V73" s="192"/>
      <c r="W73" s="192"/>
      <c r="X73" s="192"/>
    </row>
    <row r="74" spans="1:24" ht="15.7" customHeight="1" x14ac:dyDescent="0.3">
      <c r="A74" s="51"/>
      <c r="B74" s="129"/>
      <c r="C74" s="129"/>
      <c r="D74" s="129"/>
      <c r="E74" s="719"/>
      <c r="F74" s="719"/>
      <c r="G74" s="719"/>
      <c r="H74" s="719"/>
      <c r="I74" s="719"/>
      <c r="J74" s="719"/>
      <c r="K74" s="719"/>
      <c r="L74" s="129"/>
      <c r="M74" s="129"/>
      <c r="N74" s="129"/>
      <c r="O74" s="129"/>
      <c r="P74" s="129"/>
      <c r="Q74" s="129"/>
      <c r="R74" s="108"/>
      <c r="S74" s="191">
        <f t="shared" si="4"/>
        <v>0</v>
      </c>
      <c r="T74" s="192"/>
      <c r="U74" s="192"/>
      <c r="V74" s="192"/>
      <c r="W74" s="192"/>
      <c r="X74" s="192"/>
    </row>
    <row r="75" spans="1:24" ht="15.7" customHeight="1" x14ac:dyDescent="0.3">
      <c r="A75" s="51"/>
      <c r="B75" s="129"/>
      <c r="C75" s="129"/>
      <c r="D75" s="129"/>
      <c r="E75" s="719"/>
      <c r="F75" s="719"/>
      <c r="G75" s="719"/>
      <c r="H75" s="719"/>
      <c r="I75" s="719"/>
      <c r="J75" s="719"/>
      <c r="K75" s="719"/>
      <c r="L75" s="129"/>
      <c r="M75" s="129"/>
      <c r="N75" s="129"/>
      <c r="O75" s="129"/>
      <c r="P75" s="129"/>
      <c r="Q75" s="129"/>
      <c r="R75" s="108"/>
      <c r="S75" s="191">
        <f t="shared" si="4"/>
        <v>0</v>
      </c>
      <c r="T75" s="192"/>
      <c r="U75" s="192"/>
      <c r="V75" s="192"/>
      <c r="W75" s="192"/>
      <c r="X75" s="192"/>
    </row>
    <row r="76" spans="1:24" ht="15.7" customHeight="1" x14ac:dyDescent="0.3">
      <c r="A76" s="51"/>
      <c r="B76" s="129"/>
      <c r="C76" s="129"/>
      <c r="D76" s="129"/>
      <c r="E76" s="719"/>
      <c r="F76" s="719"/>
      <c r="G76" s="719"/>
      <c r="H76" s="719"/>
      <c r="I76" s="719"/>
      <c r="J76" s="719"/>
      <c r="K76" s="719"/>
      <c r="L76" s="129"/>
      <c r="M76" s="129"/>
      <c r="N76" s="129"/>
      <c r="O76" s="129"/>
      <c r="P76" s="129"/>
      <c r="Q76" s="129"/>
      <c r="R76" s="108"/>
      <c r="S76" s="191">
        <f t="shared" si="4"/>
        <v>0</v>
      </c>
      <c r="T76" s="192"/>
      <c r="U76" s="192"/>
      <c r="V76" s="192"/>
      <c r="W76" s="192"/>
      <c r="X76" s="192"/>
    </row>
    <row r="77" spans="1:24" ht="15.7" customHeight="1" x14ac:dyDescent="0.3">
      <c r="A77" s="51"/>
      <c r="B77" s="129"/>
      <c r="C77" s="129"/>
      <c r="D77" s="129"/>
      <c r="E77" s="719"/>
      <c r="F77" s="719"/>
      <c r="G77" s="719"/>
      <c r="H77" s="719"/>
      <c r="I77" s="719"/>
      <c r="J77" s="719"/>
      <c r="K77" s="719"/>
      <c r="L77" s="129"/>
      <c r="M77" s="129"/>
      <c r="N77" s="129"/>
      <c r="O77" s="129"/>
      <c r="P77" s="129"/>
      <c r="Q77" s="129"/>
      <c r="R77" s="108"/>
      <c r="S77" s="191">
        <f t="shared" si="4"/>
        <v>0</v>
      </c>
      <c r="T77" s="192"/>
      <c r="U77" s="192"/>
      <c r="V77" s="192"/>
      <c r="W77" s="192"/>
      <c r="X77" s="192"/>
    </row>
    <row r="78" spans="1:24" ht="15.7" customHeight="1" x14ac:dyDescent="0.3">
      <c r="A78" s="51"/>
      <c r="B78" s="129"/>
      <c r="C78" s="129"/>
      <c r="D78" s="129"/>
      <c r="E78" s="719"/>
      <c r="F78" s="719"/>
      <c r="G78" s="719"/>
      <c r="H78" s="719"/>
      <c r="I78" s="719"/>
      <c r="J78" s="719"/>
      <c r="K78" s="719"/>
      <c r="L78" s="129"/>
      <c r="M78" s="129"/>
      <c r="N78" s="129"/>
      <c r="O78" s="129"/>
      <c r="P78" s="129"/>
      <c r="Q78" s="129"/>
      <c r="R78" s="108"/>
      <c r="S78" s="191">
        <f t="shared" si="4"/>
        <v>0</v>
      </c>
      <c r="T78" s="192"/>
      <c r="U78" s="192"/>
      <c r="V78" s="192"/>
      <c r="W78" s="192"/>
      <c r="X78" s="192"/>
    </row>
    <row r="79" spans="1:24" ht="15.7" customHeight="1" x14ac:dyDescent="0.3">
      <c r="A79" s="51"/>
      <c r="B79" s="129"/>
      <c r="C79" s="129"/>
      <c r="D79" s="129"/>
      <c r="E79" s="719"/>
      <c r="F79" s="719"/>
      <c r="G79" s="719"/>
      <c r="H79" s="719"/>
      <c r="I79" s="719"/>
      <c r="J79" s="719"/>
      <c r="K79" s="719"/>
      <c r="L79" s="129"/>
      <c r="M79" s="129"/>
      <c r="N79" s="129"/>
      <c r="O79" s="129"/>
      <c r="P79" s="129"/>
      <c r="Q79" s="129"/>
      <c r="R79" s="108"/>
      <c r="S79" s="191">
        <f t="shared" si="4"/>
        <v>0</v>
      </c>
      <c r="T79" s="192"/>
      <c r="U79" s="192"/>
      <c r="V79" s="192"/>
      <c r="W79" s="192"/>
      <c r="X79" s="192"/>
    </row>
    <row r="80" spans="1:24" ht="15.7" customHeight="1" x14ac:dyDescent="0.3">
      <c r="A80" s="51"/>
      <c r="B80" s="129"/>
      <c r="C80" s="129"/>
      <c r="D80" s="129"/>
      <c r="E80" s="719"/>
      <c r="F80" s="719"/>
      <c r="G80" s="719"/>
      <c r="H80" s="719"/>
      <c r="I80" s="719"/>
      <c r="J80" s="719"/>
      <c r="K80" s="719"/>
      <c r="L80" s="129"/>
      <c r="M80" s="129"/>
      <c r="N80" s="129"/>
      <c r="O80" s="129"/>
      <c r="P80" s="129"/>
      <c r="Q80" s="129"/>
      <c r="R80" s="108"/>
      <c r="S80" s="191">
        <f t="shared" si="4"/>
        <v>0</v>
      </c>
      <c r="T80" s="192"/>
      <c r="U80" s="192"/>
      <c r="V80" s="192"/>
      <c r="W80" s="192"/>
      <c r="X80" s="192"/>
    </row>
    <row r="81" spans="1:24" ht="15.7" customHeight="1" x14ac:dyDescent="0.3">
      <c r="A81" s="51"/>
      <c r="B81" s="129"/>
      <c r="C81" s="129"/>
      <c r="D81" s="129"/>
      <c r="E81" s="719"/>
      <c r="F81" s="719"/>
      <c r="G81" s="719"/>
      <c r="H81" s="719"/>
      <c r="I81" s="719"/>
      <c r="J81" s="719"/>
      <c r="K81" s="719"/>
      <c r="L81" s="129"/>
      <c r="M81" s="129"/>
      <c r="N81" s="129"/>
      <c r="O81" s="129"/>
      <c r="P81" s="129"/>
      <c r="Q81" s="129"/>
      <c r="R81" s="108"/>
      <c r="S81" s="191">
        <f t="shared" si="4"/>
        <v>0</v>
      </c>
      <c r="T81" s="192"/>
      <c r="U81" s="192"/>
      <c r="V81" s="193"/>
      <c r="W81" s="193"/>
      <c r="X81" s="193"/>
    </row>
    <row r="82" spans="1:24" ht="15.7" customHeight="1" x14ac:dyDescent="0.3">
      <c r="A82" s="51"/>
      <c r="B82" s="129"/>
      <c r="C82" s="129"/>
      <c r="D82" s="129"/>
      <c r="E82" s="719"/>
      <c r="F82" s="719"/>
      <c r="G82" s="719"/>
      <c r="H82" s="719"/>
      <c r="I82" s="719"/>
      <c r="J82" s="719"/>
      <c r="K82" s="719"/>
      <c r="L82" s="129"/>
      <c r="M82" s="129"/>
      <c r="N82" s="129"/>
      <c r="O82" s="129"/>
      <c r="P82" s="129"/>
      <c r="Q82" s="129"/>
      <c r="R82" s="108"/>
      <c r="S82" s="191">
        <f t="shared" si="4"/>
        <v>0</v>
      </c>
      <c r="T82" s="194"/>
      <c r="U82" s="192"/>
      <c r="V82" s="129"/>
      <c r="W82" s="129"/>
      <c r="X82" s="129"/>
    </row>
    <row r="83" spans="1:24" ht="15.7" customHeight="1" x14ac:dyDescent="0.25">
      <c r="A83" s="129"/>
      <c r="B83" s="129"/>
      <c r="C83" s="129"/>
      <c r="D83" s="129"/>
      <c r="E83" s="719"/>
      <c r="F83" s="719"/>
      <c r="G83" s="719"/>
      <c r="H83" s="719"/>
      <c r="I83" s="719"/>
      <c r="J83" s="719"/>
      <c r="K83" s="719"/>
      <c r="L83" s="129"/>
      <c r="M83" s="129"/>
      <c r="N83" s="129"/>
      <c r="O83" s="129"/>
      <c r="P83" s="129"/>
      <c r="Q83" s="129"/>
      <c r="R83" s="108"/>
      <c r="S83" s="191">
        <f t="shared" si="4"/>
        <v>0</v>
      </c>
      <c r="T83" s="192"/>
      <c r="U83" s="192"/>
      <c r="V83" s="129"/>
      <c r="W83" s="129"/>
      <c r="X83" s="129"/>
    </row>
    <row r="84" spans="1:24" ht="15.7" customHeight="1" x14ac:dyDescent="0.25">
      <c r="A84" s="129"/>
      <c r="B84" s="129"/>
      <c r="C84" s="129"/>
      <c r="D84" s="129"/>
      <c r="E84" s="719"/>
      <c r="F84" s="719"/>
      <c r="G84" s="719"/>
      <c r="H84" s="719"/>
      <c r="I84" s="719"/>
      <c r="J84" s="719"/>
      <c r="K84" s="719"/>
      <c r="L84" s="129"/>
      <c r="M84" s="129"/>
      <c r="N84" s="129"/>
      <c r="O84" s="129"/>
      <c r="P84" s="129"/>
      <c r="Q84" s="129"/>
      <c r="S84" s="191">
        <f t="shared" si="4"/>
        <v>0</v>
      </c>
      <c r="T84" s="192"/>
      <c r="U84" s="192"/>
      <c r="V84" s="129"/>
      <c r="W84" s="129"/>
      <c r="X84" s="129"/>
    </row>
    <row r="85" spans="1:24" ht="15.7" customHeight="1" x14ac:dyDescent="0.25">
      <c r="A85" s="129"/>
      <c r="B85" s="129"/>
      <c r="C85" s="129"/>
      <c r="D85" s="129"/>
      <c r="E85" s="719"/>
      <c r="F85" s="719"/>
      <c r="G85" s="719"/>
      <c r="H85" s="719"/>
      <c r="I85" s="719"/>
      <c r="J85" s="719"/>
      <c r="K85" s="719"/>
      <c r="L85" s="129"/>
      <c r="M85" s="129"/>
      <c r="N85" s="129"/>
      <c r="O85" s="129"/>
      <c r="P85" s="129"/>
      <c r="Q85" s="129"/>
      <c r="S85" s="191">
        <f t="shared" si="4"/>
        <v>0</v>
      </c>
      <c r="T85" s="192"/>
      <c r="U85" s="192"/>
      <c r="V85" s="129"/>
      <c r="W85" s="129"/>
      <c r="X85" s="129"/>
    </row>
    <row r="86" spans="1:24" ht="15.7" customHeight="1" x14ac:dyDescent="0.25">
      <c r="A86" s="129"/>
      <c r="B86" s="129"/>
      <c r="C86" s="129"/>
      <c r="D86" s="129"/>
      <c r="E86" s="719"/>
      <c r="F86" s="719"/>
      <c r="G86" s="719"/>
      <c r="H86" s="719"/>
      <c r="I86" s="719"/>
      <c r="J86" s="719"/>
      <c r="K86" s="719"/>
      <c r="L86" s="129"/>
      <c r="M86" s="129"/>
      <c r="N86" s="129"/>
      <c r="O86" s="129"/>
      <c r="P86" s="129"/>
      <c r="Q86" s="129"/>
      <c r="S86" s="191">
        <f t="shared" si="4"/>
        <v>0</v>
      </c>
      <c r="T86" s="195"/>
      <c r="U86" s="195"/>
      <c r="V86" s="129"/>
      <c r="W86" s="129"/>
      <c r="X86" s="129"/>
    </row>
    <row r="87" spans="1:24" ht="15.7" customHeight="1" x14ac:dyDescent="0.25">
      <c r="E87" s="534"/>
      <c r="F87" s="534"/>
      <c r="G87" s="534"/>
      <c r="H87" s="534"/>
      <c r="S87" s="78"/>
      <c r="T87" s="195"/>
      <c r="U87" s="195"/>
      <c r="V87" s="129"/>
      <c r="W87" s="129"/>
      <c r="X87" s="129"/>
    </row>
    <row r="88" spans="1:24" ht="15.7" customHeight="1" x14ac:dyDescent="0.25">
      <c r="S88" s="78"/>
      <c r="T88" s="195"/>
      <c r="U88" s="195"/>
      <c r="V88" s="129"/>
      <c r="W88" s="129"/>
      <c r="X88" s="129"/>
    </row>
    <row r="89" spans="1:24" ht="15.7" customHeight="1" x14ac:dyDescent="0.25">
      <c r="S89" s="129"/>
      <c r="T89" s="129"/>
      <c r="U89" s="129"/>
      <c r="V89" s="129"/>
      <c r="W89" s="129"/>
      <c r="X89" s="129"/>
    </row>
    <row r="90" spans="1:24" ht="15.7" customHeight="1" x14ac:dyDescent="0.25">
      <c r="S90" s="175"/>
      <c r="T90" s="175"/>
      <c r="U90" s="175"/>
      <c r="V90" s="175"/>
      <c r="W90" s="175"/>
      <c r="X90" s="175"/>
    </row>
  </sheetData>
  <sheetProtection algorithmName="SHA-512" hashValue="VuOWl9PRzYi6ZX7OU4RVmU5V0iN27gKli4OUHDQtP0KjZDuraHQpZNTHjGDw5k6g1Zb7Ei98jcwYk4j/z50gaQ==" saltValue="p5oTJ13clla0zTxSQdzzHw==" spinCount="100000" sheet="1" objects="1" scenarios="1" selectLockedCells="1"/>
  <mergeCells count="145">
    <mergeCell ref="E86:K86"/>
    <mergeCell ref="M61:P61"/>
    <mergeCell ref="L61:L62"/>
    <mergeCell ref="J61:J62"/>
    <mergeCell ref="K61:K62"/>
    <mergeCell ref="F61:I62"/>
    <mergeCell ref="E80:K80"/>
    <mergeCell ref="E81:K81"/>
    <mergeCell ref="E82:K82"/>
    <mergeCell ref="E83:K83"/>
    <mergeCell ref="E84:K84"/>
    <mergeCell ref="E85:K85"/>
    <mergeCell ref="E74:K74"/>
    <mergeCell ref="E75:K75"/>
    <mergeCell ref="E76:K76"/>
    <mergeCell ref="E77:K77"/>
    <mergeCell ref="E78:K78"/>
    <mergeCell ref="E79:K79"/>
    <mergeCell ref="E67:K67"/>
    <mergeCell ref="E68:K68"/>
    <mergeCell ref="E69:K69"/>
    <mergeCell ref="E70:K70"/>
    <mergeCell ref="E71:K71"/>
    <mergeCell ref="F66:I66"/>
    <mergeCell ref="N12:Q12"/>
    <mergeCell ref="D8:L8"/>
    <mergeCell ref="H9:L9"/>
    <mergeCell ref="H10:L10"/>
    <mergeCell ref="H11:L11"/>
    <mergeCell ref="H12:L12"/>
    <mergeCell ref="P8:Q8"/>
    <mergeCell ref="N8:O8"/>
    <mergeCell ref="N10:Q10"/>
    <mergeCell ref="N11:Q11"/>
    <mergeCell ref="P5:Q5"/>
    <mergeCell ref="N7:O7"/>
    <mergeCell ref="P7:Q7"/>
    <mergeCell ref="F7:L7"/>
    <mergeCell ref="F4:L4"/>
    <mergeCell ref="F5:L5"/>
    <mergeCell ref="N6:O6"/>
    <mergeCell ref="F3:L3"/>
    <mergeCell ref="F6:L6"/>
    <mergeCell ref="E60:H60"/>
    <mergeCell ref="AF12:AI12"/>
    <mergeCell ref="AK12:AN12"/>
    <mergeCell ref="AF13:AI13"/>
    <mergeCell ref="AK13:AN13"/>
    <mergeCell ref="AK8:AL8"/>
    <mergeCell ref="AM8:AN8"/>
    <mergeCell ref="AC9:AI9"/>
    <mergeCell ref="AF10:AI10"/>
    <mergeCell ref="AF11:AI11"/>
    <mergeCell ref="AK11:AN11"/>
    <mergeCell ref="F56:H56"/>
    <mergeCell ref="F47:H47"/>
    <mergeCell ref="F48:H48"/>
    <mergeCell ref="F49:H49"/>
    <mergeCell ref="M53:O53"/>
    <mergeCell ref="M47:O47"/>
    <mergeCell ref="K47:L47"/>
    <mergeCell ref="K52:L52"/>
    <mergeCell ref="M51:O51"/>
    <mergeCell ref="M52:O52"/>
    <mergeCell ref="M48:O48"/>
    <mergeCell ref="M44:O44"/>
    <mergeCell ref="K48:L48"/>
    <mergeCell ref="AC5:AI5"/>
    <mergeCell ref="AM5:AN5"/>
    <mergeCell ref="AC6:AI6"/>
    <mergeCell ref="AC7:AI7"/>
    <mergeCell ref="AK7:AL7"/>
    <mergeCell ref="AM7:AN7"/>
    <mergeCell ref="E72:K72"/>
    <mergeCell ref="E73:K73"/>
    <mergeCell ref="AC8:AI8"/>
    <mergeCell ref="F51:H51"/>
    <mergeCell ref="F52:H52"/>
    <mergeCell ref="F53:H53"/>
    <mergeCell ref="F54:H54"/>
    <mergeCell ref="F55:H55"/>
    <mergeCell ref="F42:H43"/>
    <mergeCell ref="F44:H44"/>
    <mergeCell ref="M42:O42"/>
    <mergeCell ref="E61:E62"/>
    <mergeCell ref="F63:I63"/>
    <mergeCell ref="F64:I64"/>
    <mergeCell ref="F65:I65"/>
    <mergeCell ref="F45:H45"/>
    <mergeCell ref="F46:H46"/>
    <mergeCell ref="K51:L51"/>
    <mergeCell ref="M56:O56"/>
    <mergeCell ref="M54:O54"/>
    <mergeCell ref="M49:O49"/>
    <mergeCell ref="M50:O50"/>
    <mergeCell ref="K43:L43"/>
    <mergeCell ref="K44:L44"/>
    <mergeCell ref="M43:O43"/>
    <mergeCell ref="M46:O46"/>
    <mergeCell ref="K45:L45"/>
    <mergeCell ref="P42:P43"/>
    <mergeCell ref="E38:I38"/>
    <mergeCell ref="M38:O38"/>
    <mergeCell ref="E37:P37"/>
    <mergeCell ref="K42:L42"/>
    <mergeCell ref="I32:J32"/>
    <mergeCell ref="J42:J43"/>
    <mergeCell ref="K49:L49"/>
    <mergeCell ref="K50:L50"/>
    <mergeCell ref="M45:O45"/>
    <mergeCell ref="K46:L46"/>
    <mergeCell ref="E41:P41"/>
    <mergeCell ref="I26:J26"/>
    <mergeCell ref="K54:L54"/>
    <mergeCell ref="K53:L53"/>
    <mergeCell ref="F50:H50"/>
    <mergeCell ref="F32:H32"/>
    <mergeCell ref="E42:E43"/>
    <mergeCell ref="I29:J29"/>
    <mergeCell ref="F29:H29"/>
    <mergeCell ref="F30:H30"/>
    <mergeCell ref="E15:P15"/>
    <mergeCell ref="I28:J28"/>
    <mergeCell ref="I27:J27"/>
    <mergeCell ref="E26:E27"/>
    <mergeCell ref="F26:H27"/>
    <mergeCell ref="K26:K27"/>
    <mergeCell ref="E19:L19"/>
    <mergeCell ref="I31:J31"/>
    <mergeCell ref="K57:L57"/>
    <mergeCell ref="F57:H57"/>
    <mergeCell ref="E24:P24"/>
    <mergeCell ref="P26:P27"/>
    <mergeCell ref="L26:O26"/>
    <mergeCell ref="K55:L55"/>
    <mergeCell ref="K56:L56"/>
    <mergeCell ref="M55:O55"/>
    <mergeCell ref="E20:P20"/>
    <mergeCell ref="I30:J30"/>
    <mergeCell ref="F31:H31"/>
    <mergeCell ref="F28:H28"/>
    <mergeCell ref="M57:O57"/>
    <mergeCell ref="I42:I43"/>
    <mergeCell ref="E21:P21"/>
    <mergeCell ref="E25:P25"/>
  </mergeCells>
  <phoneticPr fontId="19" type="noConversion"/>
  <conditionalFormatting sqref="J44:P56">
    <cfRule type="expression" dxfId="35" priority="13" stopIfTrue="1">
      <formula>$B44=TRUE</formula>
    </cfRule>
    <cfRule type="expression" dxfId="34" priority="14" stopIfTrue="1">
      <formula>$B44=FALSE</formula>
    </cfRule>
  </conditionalFormatting>
  <conditionalFormatting sqref="P19">
    <cfRule type="expression" dxfId="33" priority="19" stopIfTrue="1">
      <formula>$Q$15=$S$12</formula>
    </cfRule>
    <cfRule type="expression" dxfId="32" priority="20" stopIfTrue="1">
      <formula>$Q$15=$S$13</formula>
    </cfRule>
  </conditionalFormatting>
  <conditionalFormatting sqref="F28:P28">
    <cfRule type="expression" dxfId="31" priority="21" stopIfTrue="1">
      <formula>$Q$24=$S$12</formula>
    </cfRule>
    <cfRule type="expression" dxfId="30" priority="22" stopIfTrue="1">
      <formula>$Q$24=$S$13</formula>
    </cfRule>
  </conditionalFormatting>
  <conditionalFormatting sqref="F29:P32">
    <cfRule type="expression" dxfId="29" priority="23" stopIfTrue="1">
      <formula>$Q$24=$S$12</formula>
    </cfRule>
    <cfRule type="expression" dxfId="28" priority="24" stopIfTrue="1">
      <formula>$Q$24=$S$13</formula>
    </cfRule>
  </conditionalFormatting>
  <conditionalFormatting sqref="P38">
    <cfRule type="expression" dxfId="27" priority="25" stopIfTrue="1">
      <formula>$Q$37=$S$12</formula>
    </cfRule>
    <cfRule type="expression" dxfId="26" priority="26" stopIfTrue="1">
      <formula>$Q$37=$S$13</formula>
    </cfRule>
  </conditionalFormatting>
  <conditionalFormatting sqref="Q15 Q24 Q41 Q37">
    <cfRule type="cellIs" dxfId="25" priority="16" stopIfTrue="1" operator="equal">
      <formula>$S$13</formula>
    </cfRule>
  </conditionalFormatting>
  <conditionalFormatting sqref="Q15 Q24 Q37 Q41">
    <cfRule type="cellIs" dxfId="24" priority="15" stopIfTrue="1" operator="equal">
      <formula>$S$12</formula>
    </cfRule>
  </conditionalFormatting>
  <conditionalFormatting sqref="J57:P57">
    <cfRule type="expression" dxfId="23" priority="10" stopIfTrue="1">
      <formula>$B57=TRUE</formula>
    </cfRule>
    <cfRule type="expression" dxfId="22" priority="11" stopIfTrue="1">
      <formula>$B57=FALSE</formula>
    </cfRule>
  </conditionalFormatting>
  <conditionalFormatting sqref="Q60">
    <cfRule type="cellIs" dxfId="21" priority="9" stopIfTrue="1" operator="equal">
      <formula>$S$13</formula>
    </cfRule>
  </conditionalFormatting>
  <conditionalFormatting sqref="Q60">
    <cfRule type="cellIs" dxfId="20" priority="8" stopIfTrue="1" operator="equal">
      <formula>$S$12</formula>
    </cfRule>
  </conditionalFormatting>
  <conditionalFormatting sqref="F63:P66">
    <cfRule type="expression" dxfId="19" priority="3" stopIfTrue="1">
      <formula>$Q$60=$S$13</formula>
    </cfRule>
  </conditionalFormatting>
  <conditionalFormatting sqref="F63:P63">
    <cfRule type="expression" dxfId="18" priority="2">
      <formula>$Q$60=$S$12</formula>
    </cfRule>
  </conditionalFormatting>
  <conditionalFormatting sqref="F64:P66">
    <cfRule type="expression" dxfId="17" priority="1">
      <formula>$Q$60=$S$12</formula>
    </cfRule>
  </conditionalFormatting>
  <dataValidations count="1">
    <dataValidation type="list" allowBlank="1" showInputMessage="1" showErrorMessage="1" sqref="Q37 Q15 Q24 Q60" xr:uid="{00000000-0002-0000-0200-000000000000}">
      <formula1>$S$11:$S$13</formula1>
    </dataValidation>
  </dataValidations>
  <hyperlinks>
    <hyperlink ref="P5" r:id="rId1" xr:uid="{00000000-0004-0000-0200-000000000000}"/>
    <hyperlink ref="P8" r:id="rId2" xr:uid="{00000000-0004-0000-0200-000001000000}"/>
    <hyperlink ref="P7" r:id="rId3" xr:uid="{00000000-0004-0000-0200-000002000000}"/>
  </hyperlinks>
  <pageMargins left="0.71" right="0.71" top="0.79" bottom="0.79" header="0.31" footer="0.31"/>
  <pageSetup paperSize="9" scale="50" orientation="portrait" horizontalDpi="4294967292" verticalDpi="4294967292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Z159"/>
  <sheetViews>
    <sheetView showGridLines="0" workbookViewId="0">
      <pane ySplit="15" topLeftCell="A17" activePane="bottomLeft" state="frozen"/>
      <selection pane="bottomLeft" activeCell="E84" sqref="E84:F84"/>
    </sheetView>
  </sheetViews>
  <sheetFormatPr baseColWidth="10" defaultColWidth="10.796875" defaultRowHeight="15.7" customHeight="1" x14ac:dyDescent="0.3"/>
  <cols>
    <col min="1" max="1" width="2.796875" style="26" customWidth="1"/>
    <col min="2" max="2" width="11.3984375" style="26" hidden="1" customWidth="1"/>
    <col min="3" max="3" width="12" style="26" hidden="1" customWidth="1"/>
    <col min="4" max="4" width="3.796875" style="26" customWidth="1"/>
    <col min="5" max="5" width="5.296875" style="26" customWidth="1"/>
    <col min="6" max="6" width="61.3984375" style="26" customWidth="1"/>
    <col min="7" max="7" width="11.796875" style="26" customWidth="1"/>
    <col min="8" max="8" width="22.09765625" style="26" customWidth="1"/>
    <col min="9" max="9" width="10.09765625" style="26" customWidth="1"/>
    <col min="10" max="10" width="6" style="26" customWidth="1"/>
    <col min="11" max="13" width="5.69921875" style="26" customWidth="1"/>
    <col min="14" max="14" width="11.09765625" style="26" customWidth="1"/>
    <col min="15" max="17" width="5.69921875" style="26" customWidth="1"/>
    <col min="18" max="18" width="7" style="26" customWidth="1"/>
    <col min="19" max="19" width="10.09765625" style="26" hidden="1" customWidth="1"/>
    <col min="20" max="20" width="11.3984375" style="26" hidden="1" customWidth="1"/>
    <col min="21" max="21" width="11.3984375" style="26" customWidth="1"/>
    <col min="22" max="36" width="11.3984375" style="26" hidden="1" customWidth="1"/>
    <col min="37" max="37" width="16.69921875" style="26" hidden="1" customWidth="1"/>
    <col min="38" max="42" width="11.3984375" style="26" hidden="1" customWidth="1"/>
    <col min="43" max="44" width="11.3984375" style="26" customWidth="1"/>
    <col min="45" max="16384" width="10.796875" style="26"/>
  </cols>
  <sheetData>
    <row r="1" spans="1:52" ht="15.7" customHeight="1" x14ac:dyDescent="0.3">
      <c r="A1" s="479"/>
      <c r="D1" s="787" t="s">
        <v>143</v>
      </c>
      <c r="E1" s="787"/>
      <c r="F1" s="787"/>
      <c r="G1" s="530"/>
      <c r="H1" s="49" t="s">
        <v>84</v>
      </c>
      <c r="I1" s="49"/>
      <c r="J1" s="7" t="s">
        <v>31</v>
      </c>
      <c r="K1" s="7" t="s">
        <v>32</v>
      </c>
      <c r="L1" s="7" t="s">
        <v>140</v>
      </c>
      <c r="M1" s="521" t="s">
        <v>157</v>
      </c>
      <c r="N1" s="7" t="s">
        <v>83</v>
      </c>
      <c r="O1" s="484"/>
      <c r="P1" s="499" t="str">
        <f>Zusammenfassung!K1</f>
        <v>Version 17/08/08</v>
      </c>
      <c r="Q1" s="500"/>
      <c r="R1" s="500"/>
      <c r="S1" s="106"/>
      <c r="T1" s="106"/>
      <c r="U1" s="106"/>
      <c r="W1" s="82"/>
      <c r="X1" s="82"/>
      <c r="Y1" s="82"/>
      <c r="Z1" s="82"/>
      <c r="AA1" s="82"/>
      <c r="AB1" s="82"/>
      <c r="AC1" s="82"/>
      <c r="AD1" s="82"/>
      <c r="AF1" s="94"/>
      <c r="AG1" s="94"/>
      <c r="AH1" s="94"/>
      <c r="AK1" s="51"/>
      <c r="AL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ht="15.7" hidden="1" customHeight="1" x14ac:dyDescent="0.3">
      <c r="A2" s="479"/>
      <c r="D2" s="395"/>
      <c r="E2" s="396"/>
      <c r="G2" s="530"/>
      <c r="H2" s="421" t="s">
        <v>243</v>
      </c>
      <c r="I2" s="393" t="s">
        <v>215</v>
      </c>
      <c r="J2" s="456">
        <f ca="1">J$38</f>
        <v>17</v>
      </c>
      <c r="K2" s="456">
        <f ca="1">K$38</f>
        <v>16</v>
      </c>
      <c r="L2" s="456">
        <f ca="1">L$38</f>
        <v>0</v>
      </c>
      <c r="M2" s="457">
        <f ca="1">M$38</f>
        <v>0</v>
      </c>
      <c r="N2" s="458">
        <f t="shared" ref="N2:N7" ca="1" si="0">SUM(J2:M2)</f>
        <v>33</v>
      </c>
      <c r="O2" s="484"/>
      <c r="P2" s="501"/>
      <c r="Q2" s="500"/>
      <c r="R2" s="500"/>
      <c r="S2" s="106"/>
      <c r="T2" s="106"/>
      <c r="U2" s="106"/>
      <c r="W2" s="82"/>
      <c r="X2" s="82"/>
      <c r="Y2" s="82"/>
      <c r="Z2" s="82"/>
      <c r="AA2" s="82"/>
      <c r="AB2" s="82"/>
      <c r="AC2" s="82"/>
      <c r="AD2" s="82"/>
      <c r="AF2" s="94"/>
      <c r="AG2" s="94"/>
      <c r="AH2" s="94"/>
      <c r="AI2" s="82" t="s">
        <v>250</v>
      </c>
      <c r="AK2" s="51"/>
      <c r="AL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5.7" hidden="1" customHeight="1" x14ac:dyDescent="0.3">
      <c r="A3" s="479"/>
      <c r="C3" s="70"/>
      <c r="D3" s="395"/>
      <c r="E3" s="396"/>
      <c r="G3" s="530"/>
      <c r="H3" s="49"/>
      <c r="I3" s="394" t="s">
        <v>217</v>
      </c>
      <c r="J3" s="456">
        <f ca="1">J$113</f>
        <v>0</v>
      </c>
      <c r="K3" s="456">
        <f ca="1">K$113</f>
        <v>0</v>
      </c>
      <c r="L3" s="456">
        <f ca="1">L$113</f>
        <v>0</v>
      </c>
      <c r="M3" s="457">
        <f ca="1">M$113</f>
        <v>0</v>
      </c>
      <c r="N3" s="458">
        <f t="shared" ca="1" si="0"/>
        <v>0</v>
      </c>
      <c r="O3" s="484"/>
      <c r="P3" s="501"/>
      <c r="Q3" s="500"/>
      <c r="R3" s="500"/>
      <c r="S3" s="106"/>
      <c r="T3" s="106"/>
      <c r="U3" s="106"/>
      <c r="W3" s="82"/>
      <c r="X3" s="82"/>
      <c r="Y3" s="82"/>
      <c r="Z3" s="82"/>
      <c r="AA3" s="82"/>
      <c r="AB3" s="82"/>
      <c r="AC3" s="82"/>
      <c r="AD3" s="82"/>
      <c r="AF3" s="94"/>
      <c r="AG3" s="94"/>
      <c r="AH3" s="94"/>
      <c r="AI3" s="26" t="s">
        <v>251</v>
      </c>
      <c r="AK3" s="51"/>
      <c r="AL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5.7" hidden="1" customHeight="1" x14ac:dyDescent="0.3">
      <c r="A4" s="479"/>
      <c r="C4" s="70"/>
      <c r="D4" s="395"/>
      <c r="E4" s="396"/>
      <c r="G4" s="530"/>
      <c r="H4" s="49"/>
      <c r="I4" s="394" t="s">
        <v>106</v>
      </c>
      <c r="J4" s="456">
        <f ca="1">SUM(J$2:J$3)</f>
        <v>17</v>
      </c>
      <c r="K4" s="456">
        <f ca="1">SUM(K$2:K$3)</f>
        <v>16</v>
      </c>
      <c r="L4" s="456">
        <f ca="1">SUM(L$2:L$3)</f>
        <v>0</v>
      </c>
      <c r="M4" s="457">
        <f ca="1">SUM(M$2:M$3)</f>
        <v>0</v>
      </c>
      <c r="N4" s="458">
        <f t="shared" ca="1" si="0"/>
        <v>33</v>
      </c>
      <c r="O4" s="484"/>
      <c r="P4" s="501"/>
      <c r="Q4" s="500"/>
      <c r="R4" s="500"/>
      <c r="S4" s="106"/>
      <c r="T4" s="106"/>
      <c r="U4" s="106"/>
      <c r="W4" s="82"/>
      <c r="X4" s="82"/>
      <c r="Y4" s="82"/>
      <c r="Z4" s="82"/>
      <c r="AA4" s="82"/>
      <c r="AB4" s="82"/>
      <c r="AC4" s="82"/>
      <c r="AD4" s="82"/>
      <c r="AF4" s="94"/>
      <c r="AG4" s="94"/>
      <c r="AH4" s="94"/>
      <c r="AI4" s="77" t="s">
        <v>252</v>
      </c>
      <c r="AK4" s="51"/>
      <c r="AL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5.7" hidden="1" customHeight="1" x14ac:dyDescent="0.3">
      <c r="A5" s="479"/>
      <c r="C5" s="70"/>
      <c r="D5" s="395"/>
      <c r="E5" s="396"/>
      <c r="G5" s="530"/>
      <c r="H5" s="421" t="s">
        <v>214</v>
      </c>
      <c r="I5" s="392" t="s">
        <v>217</v>
      </c>
      <c r="J5" s="459">
        <f ca="1">O$113</f>
        <v>0</v>
      </c>
      <c r="K5" s="459">
        <f ca="1">P$113</f>
        <v>0</v>
      </c>
      <c r="L5" s="459">
        <f ca="1">Q$113</f>
        <v>0</v>
      </c>
      <c r="M5" s="522">
        <f ca="1">R$113</f>
        <v>0</v>
      </c>
      <c r="N5" s="458">
        <f t="shared" ca="1" si="0"/>
        <v>0</v>
      </c>
      <c r="O5" s="484"/>
      <c r="P5" s="501"/>
      <c r="Q5" s="500"/>
      <c r="R5" s="500"/>
      <c r="S5" s="106"/>
      <c r="T5" s="106"/>
      <c r="U5" s="106"/>
      <c r="W5" s="82"/>
      <c r="X5" s="82"/>
      <c r="Y5" s="82"/>
      <c r="Z5" s="82"/>
      <c r="AA5" s="82"/>
      <c r="AB5" s="82"/>
      <c r="AC5" s="82"/>
      <c r="AD5" s="82"/>
      <c r="AF5" s="94"/>
      <c r="AG5" s="94"/>
      <c r="AH5" s="94"/>
      <c r="AI5" s="26" t="s">
        <v>253</v>
      </c>
      <c r="AK5" s="51"/>
      <c r="AL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5.7" hidden="1" customHeight="1" thickBot="1" x14ac:dyDescent="0.35">
      <c r="A6" s="479"/>
      <c r="C6" s="70"/>
      <c r="D6" s="395"/>
      <c r="E6" s="396"/>
      <c r="G6" s="530"/>
      <c r="H6" s="49"/>
      <c r="I6" s="392" t="s">
        <v>239</v>
      </c>
      <c r="J6" s="460">
        <f>'Erstberatung T.M.JJ'!L33</f>
        <v>0</v>
      </c>
      <c r="K6" s="460">
        <f>'Erstberatung T.M.JJ'!M33</f>
        <v>0</v>
      </c>
      <c r="L6" s="460">
        <f>'Erstberatung T.M.JJ'!N33</f>
        <v>0</v>
      </c>
      <c r="M6" s="523">
        <f>'Erstberatung T.M.JJ'!O33</f>
        <v>0</v>
      </c>
      <c r="N6" s="458">
        <f t="shared" si="0"/>
        <v>0</v>
      </c>
      <c r="O6" s="484"/>
      <c r="P6" s="501"/>
      <c r="Q6" s="500"/>
      <c r="R6" s="500"/>
      <c r="S6" s="106"/>
      <c r="T6" s="106"/>
      <c r="U6" s="106"/>
      <c r="W6" s="82" t="s">
        <v>154</v>
      </c>
      <c r="X6" s="51"/>
      <c r="Y6" s="51"/>
      <c r="Z6" s="51"/>
      <c r="AA6" s="51"/>
      <c r="AB6" s="51"/>
      <c r="AC6" s="70"/>
      <c r="AD6"/>
      <c r="AF6" s="94"/>
      <c r="AG6" s="94"/>
      <c r="AH6" s="94"/>
      <c r="AI6" s="26" t="s">
        <v>254</v>
      </c>
      <c r="AK6" s="51"/>
      <c r="AL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.7" hidden="1" customHeight="1" x14ac:dyDescent="0.3">
      <c r="A7" s="479"/>
      <c r="C7" s="70" t="s">
        <v>226</v>
      </c>
      <c r="D7" s="395"/>
      <c r="E7" s="396"/>
      <c r="G7" s="530"/>
      <c r="H7" s="49"/>
      <c r="I7" s="392" t="s">
        <v>83</v>
      </c>
      <c r="J7" s="460">
        <f ca="1">SUM(J5:J6)</f>
        <v>0</v>
      </c>
      <c r="K7" s="460">
        <f ca="1">SUM(K5:K6)</f>
        <v>0</v>
      </c>
      <c r="L7" s="460">
        <f ca="1">SUM(L5:L6)</f>
        <v>0</v>
      </c>
      <c r="M7" s="523">
        <f ca="1">SUM(M5:M6)</f>
        <v>0</v>
      </c>
      <c r="N7" s="458">
        <f t="shared" ca="1" si="0"/>
        <v>0</v>
      </c>
      <c r="O7" s="484"/>
      <c r="P7" s="501"/>
      <c r="Q7" s="500"/>
      <c r="R7" s="500"/>
      <c r="S7" s="106"/>
      <c r="T7" s="106"/>
      <c r="U7" s="106"/>
      <c r="V7" s="104" t="s">
        <v>183</v>
      </c>
      <c r="W7" s="83" t="str">
        <f>'LV-Liste'!C$3</f>
        <v>Name der LV</v>
      </c>
      <c r="X7" s="83" t="str">
        <f>'LV-Liste'!D$3</f>
        <v xml:space="preserve">Prüfungsnummer </v>
      </c>
      <c r="Y7" s="83" t="str">
        <f>'LV-Liste'!E$3</f>
        <v>Dozent</v>
      </c>
      <c r="Z7" s="83" t="str">
        <f>'LV-Liste'!F$3</f>
        <v>Semester</v>
      </c>
      <c r="AA7" s="83" t="str">
        <f>'LV-Liste'!G$3</f>
        <v>GL</v>
      </c>
      <c r="AB7" s="83" t="str">
        <f>'LV-Liste'!H$3</f>
        <v>T</v>
      </c>
      <c r="AC7" s="83" t="str">
        <f>'LV-Liste'!I$3</f>
        <v>NT</v>
      </c>
      <c r="AD7" s="83" t="str">
        <f>'LV-Liste'!J$3</f>
        <v>P</v>
      </c>
      <c r="AF7" s="94"/>
      <c r="AG7" s="94"/>
      <c r="AH7" s="94"/>
      <c r="AI7" s="82" t="s">
        <v>249</v>
      </c>
      <c r="AK7" s="51"/>
      <c r="AL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15.7" customHeight="1" thickBot="1" x14ac:dyDescent="0.4">
      <c r="A8" s="479"/>
      <c r="C8" s="385" t="s">
        <v>225</v>
      </c>
      <c r="D8" s="788"/>
      <c r="E8" s="789"/>
      <c r="F8" s="790"/>
      <c r="G8" s="530"/>
      <c r="H8" s="378" t="s">
        <v>74</v>
      </c>
      <c r="I8" s="378"/>
      <c r="J8" s="228">
        <f ca="1">J$4</f>
        <v>17</v>
      </c>
      <c r="K8" s="228">
        <f ca="1">K$4</f>
        <v>16</v>
      </c>
      <c r="L8" s="228">
        <f ca="1">L$4</f>
        <v>0</v>
      </c>
      <c r="M8" s="524">
        <f ca="1">M$4</f>
        <v>0</v>
      </c>
      <c r="N8" s="229">
        <f ca="1">SUM(J8:M8)</f>
        <v>33</v>
      </c>
      <c r="O8" s="488"/>
      <c r="P8" s="502"/>
      <c r="Q8" s="503"/>
      <c r="R8" s="503"/>
      <c r="S8" s="106"/>
      <c r="T8" s="106"/>
      <c r="U8" s="106"/>
      <c r="V8" s="105">
        <f>COLUMN(lvliste)</f>
        <v>1</v>
      </c>
      <c r="W8" s="84">
        <f>COLUMN('LV-Liste'!C$3)-$V$8</f>
        <v>2</v>
      </c>
      <c r="X8" s="84">
        <f>COLUMN('LV-Liste'!D$3)-$V$8</f>
        <v>3</v>
      </c>
      <c r="Y8" s="84">
        <f>COLUMN('LV-Liste'!E$3)-$V$8</f>
        <v>4</v>
      </c>
      <c r="Z8" s="84">
        <f>COLUMN('LV-Liste'!F$3)-$V$8</f>
        <v>5</v>
      </c>
      <c r="AA8" s="84">
        <f>COLUMN('LV-Liste'!G$3)-$V$8</f>
        <v>6</v>
      </c>
      <c r="AB8" s="84">
        <f>COLUMN('LV-Liste'!H$3)-$V$8</f>
        <v>7</v>
      </c>
      <c r="AC8" s="84">
        <f>COLUMN('LV-Liste'!I$3)-$V$8</f>
        <v>8</v>
      </c>
      <c r="AD8" s="84">
        <f>COLUMN('LV-Liste'!J$3)-$V$8</f>
        <v>9</v>
      </c>
      <c r="AF8" s="94"/>
      <c r="AG8" s="94"/>
      <c r="AH8" s="95"/>
      <c r="AI8" s="472" t="s">
        <v>300</v>
      </c>
      <c r="AK8" s="51"/>
      <c r="AL8" s="51"/>
      <c r="AN8" s="129"/>
      <c r="AO8" s="129"/>
      <c r="AP8" s="129"/>
      <c r="AQ8" s="129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5.7" customHeight="1" x14ac:dyDescent="0.35">
      <c r="A9" s="479"/>
      <c r="C9" s="386" t="s">
        <v>227</v>
      </c>
      <c r="D9" s="791" t="str">
        <f ca="1">CONCATENATE(OFFSET(Zusammenfassung!$AI$32,0,$C$10-1)," ist mit der Prüfungsordnung",IF($D$10=1," "," nicht "),"konform")</f>
        <v>1. Studienberatung T.M.JJ ist mit der Prüfungsordnung nicht konform</v>
      </c>
      <c r="E9" s="791"/>
      <c r="F9" s="791"/>
      <c r="G9" s="530"/>
      <c r="H9" s="421" t="s">
        <v>75</v>
      </c>
      <c r="I9" s="421"/>
      <c r="J9" s="526">
        <f ca="1">J$7</f>
        <v>0</v>
      </c>
      <c r="K9" s="526">
        <f ca="1">K$7</f>
        <v>0</v>
      </c>
      <c r="L9" s="526">
        <f ca="1">L$7</f>
        <v>0</v>
      </c>
      <c r="M9" s="527">
        <f ca="1">M$7</f>
        <v>0</v>
      </c>
      <c r="N9" s="528">
        <f ca="1">SUM(J9:M9)</f>
        <v>0</v>
      </c>
      <c r="O9" s="504"/>
      <c r="P9" s="505"/>
      <c r="Q9" s="505"/>
      <c r="R9" s="505"/>
      <c r="S9" s="13"/>
      <c r="T9" s="13"/>
      <c r="U9" s="13"/>
      <c r="V9" s="104" t="s">
        <v>184</v>
      </c>
      <c r="W9" s="81" t="str">
        <f>'LV-Liste'!K$3</f>
        <v>entfällt, wenn Besuch LV 1</v>
      </c>
      <c r="X9" s="81" t="str">
        <f>'LV-Liste'!L$3</f>
        <v>entfällt, wenn Besuch LV 2</v>
      </c>
      <c r="Y9" s="103" t="str">
        <f>'LV-Liste'!M$3</f>
        <v>LV anerkannt</v>
      </c>
      <c r="Z9" s="103" t="str">
        <f>'LV-Liste'!N$3</f>
        <v>Credits soll für Anerkennung</v>
      </c>
      <c r="AA9" s="103" t="str">
        <f>'LV-Liste'!O$3</f>
        <v>LV Auflage</v>
      </c>
      <c r="AB9" s="85"/>
      <c r="AC9" s="85"/>
      <c r="AD9" s="50"/>
      <c r="AF9" s="94"/>
      <c r="AG9" s="94"/>
      <c r="AH9" s="95"/>
      <c r="AI9" s="472" t="s">
        <v>277</v>
      </c>
      <c r="AK9" s="51"/>
      <c r="AL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5.7" customHeight="1" thickBot="1" x14ac:dyDescent="0.4">
      <c r="A10" s="479"/>
      <c r="C10" s="566">
        <v>1</v>
      </c>
      <c r="D10" s="792">
        <f ca="1">IF(OFFSET(Zusammenfassung!$AI$41,0,$C$10-1),1,0)</f>
        <v>0</v>
      </c>
      <c r="E10" s="793"/>
      <c r="F10" s="794"/>
      <c r="G10" s="530"/>
      <c r="H10" s="378" t="s">
        <v>83</v>
      </c>
      <c r="I10" s="378"/>
      <c r="J10" s="229">
        <f ca="1">SUM(J8:J9)</f>
        <v>17</v>
      </c>
      <c r="K10" s="229">
        <f ca="1">SUM(K8:K9)</f>
        <v>16</v>
      </c>
      <c r="L10" s="229">
        <f ca="1">SUM(L8:L9)</f>
        <v>0</v>
      </c>
      <c r="M10" s="525">
        <f ca="1">SUM(M8:M9)</f>
        <v>0</v>
      </c>
      <c r="N10" s="229">
        <f ca="1">SUM(J10:M10)</f>
        <v>33</v>
      </c>
      <c r="O10" s="488"/>
      <c r="P10" s="488"/>
      <c r="Q10" s="488"/>
      <c r="R10" s="488"/>
      <c r="S10" s="72" t="s">
        <v>83</v>
      </c>
      <c r="T10"/>
      <c r="U10" s="74" t="s">
        <v>18</v>
      </c>
      <c r="V10" s="105">
        <f>ROW(lvliste)</f>
        <v>1</v>
      </c>
      <c r="W10" s="55">
        <f>COLUMN('LV-Liste'!K$3)-$V$8</f>
        <v>10</v>
      </c>
      <c r="X10" s="55">
        <f>COLUMN('LV-Liste'!L$3)-$V$8</f>
        <v>11</v>
      </c>
      <c r="Y10" s="84">
        <f>COLUMN('LV-Liste'!M$3)-$V$8</f>
        <v>12</v>
      </c>
      <c r="Z10" s="84">
        <f>COLUMN('LV-Liste'!N$3)-$V$8</f>
        <v>13</v>
      </c>
      <c r="AA10" s="84">
        <f>COLUMN('LV-Liste'!O$3)-$V$8</f>
        <v>14</v>
      </c>
      <c r="AB10" s="50"/>
      <c r="AC10" s="50"/>
      <c r="AF10" s="51"/>
      <c r="AG10" s="51"/>
      <c r="AI10" s="472" t="s">
        <v>278</v>
      </c>
      <c r="AK10" s="51"/>
      <c r="AL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5.7" customHeight="1" x14ac:dyDescent="0.3">
      <c r="A11" s="479"/>
      <c r="E11" s="6"/>
      <c r="F11" s="6"/>
      <c r="G11" s="6"/>
      <c r="H11" s="6"/>
      <c r="I11" s="6"/>
      <c r="J11" s="8"/>
      <c r="K11" s="8"/>
      <c r="L11" s="8"/>
      <c r="M11" s="8"/>
      <c r="N11" s="28"/>
      <c r="O11" s="488"/>
      <c r="P11" s="488"/>
      <c r="Q11" s="488"/>
      <c r="R11" s="488"/>
      <c r="S11" s="72" t="s">
        <v>202</v>
      </c>
      <c r="T11" s="73"/>
      <c r="U11" s="75" t="s">
        <v>146</v>
      </c>
      <c r="V11" s="51"/>
      <c r="W11" s="397"/>
      <c r="X11" s="397"/>
      <c r="Y11" s="397"/>
      <c r="Z11" s="397"/>
      <c r="AA11" s="398"/>
      <c r="AB11" s="398"/>
      <c r="AC11" s="398"/>
      <c r="AD11" s="398"/>
      <c r="AK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5.7" customHeight="1" x14ac:dyDescent="0.3">
      <c r="A12" s="479"/>
      <c r="D12" s="477" t="str">
        <f ca="1">CONCATENATE(OFFSET(Zusammenfassung!$AI$32,0,$C$10-1)," für ",Zusammenfassung!$C$4," (Matr.-Nr. ",Zusammenfassung!$C$5,")")</f>
        <v>1. Studienberatung T.M.JJ für [Formular 'Erstberatung' ausfüllen!] (Matr.-Nr. [Formular 'Erstberatung' ausfüllen!])</v>
      </c>
      <c r="F12" s="6"/>
      <c r="G12" s="8"/>
      <c r="H12" s="8"/>
      <c r="I12" s="8"/>
      <c r="J12" s="8"/>
      <c r="K12" s="799" t="s">
        <v>141</v>
      </c>
      <c r="L12" s="800"/>
      <c r="M12" s="801"/>
      <c r="N12" s="407">
        <f ca="1">IF(U12&gt;0,S12/U12,0)</f>
        <v>0</v>
      </c>
      <c r="O12" s="488"/>
      <c r="P12" s="488"/>
      <c r="Q12" s="488"/>
      <c r="R12" s="488"/>
      <c r="S12" s="76">
        <f ca="1">S38+S113</f>
        <v>0</v>
      </c>
      <c r="T12" s="76"/>
      <c r="U12" s="76">
        <f ca="1">U38+U113</f>
        <v>0</v>
      </c>
      <c r="AN12" s="63"/>
      <c r="AO12" s="63"/>
      <c r="AP12" s="63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5.7" customHeight="1" x14ac:dyDescent="0.3">
      <c r="A13" s="479"/>
      <c r="E13" s="477"/>
      <c r="F13" s="6"/>
      <c r="G13" s="8"/>
      <c r="H13" s="8"/>
      <c r="I13" s="8"/>
      <c r="J13" s="8"/>
      <c r="K13" s="481"/>
      <c r="L13" s="481"/>
      <c r="M13" s="481"/>
      <c r="N13" s="482"/>
      <c r="O13" s="780"/>
      <c r="P13" s="780"/>
      <c r="Q13" s="780"/>
      <c r="R13" s="780"/>
      <c r="S13" s="76"/>
      <c r="T13" s="76"/>
      <c r="U13" s="76"/>
      <c r="AN13" s="63"/>
      <c r="AO13" s="63"/>
      <c r="AP13" s="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5.7" customHeight="1" x14ac:dyDescent="0.3">
      <c r="A14" s="479"/>
      <c r="D14" s="802"/>
      <c r="E14" s="795" t="s">
        <v>131</v>
      </c>
      <c r="F14" s="795"/>
      <c r="G14" s="782" t="s">
        <v>282</v>
      </c>
      <c r="H14" s="795" t="s">
        <v>77</v>
      </c>
      <c r="I14" s="796" t="s">
        <v>212</v>
      </c>
      <c r="J14" s="784" t="s">
        <v>78</v>
      </c>
      <c r="K14" s="784"/>
      <c r="L14" s="784"/>
      <c r="M14" s="784"/>
      <c r="N14" s="782" t="s">
        <v>79</v>
      </c>
      <c r="O14" s="784" t="s">
        <v>30</v>
      </c>
      <c r="P14" s="784"/>
      <c r="Q14" s="784"/>
      <c r="R14" s="784"/>
      <c r="S14" s="76"/>
      <c r="T14" s="76"/>
      <c r="U14" s="76"/>
      <c r="AC14" s="577" t="s">
        <v>213</v>
      </c>
      <c r="AD14" s="577" t="s">
        <v>214</v>
      </c>
      <c r="AE14" s="487" t="s">
        <v>288</v>
      </c>
      <c r="AF14" s="486" t="s">
        <v>67</v>
      </c>
      <c r="AG14" s="486" t="s">
        <v>223</v>
      </c>
      <c r="AH14" s="578" t="s">
        <v>68</v>
      </c>
      <c r="AI14" s="486" t="s">
        <v>224</v>
      </c>
      <c r="AJ14" s="486" t="s">
        <v>68</v>
      </c>
      <c r="AK14" s="487" t="s">
        <v>69</v>
      </c>
      <c r="AL14" s="486" t="s">
        <v>286</v>
      </c>
      <c r="AM14" s="484"/>
      <c r="AN14" s="63"/>
      <c r="AO14" s="63"/>
      <c r="AP14" s="63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5.7" customHeight="1" x14ac:dyDescent="0.3">
      <c r="A15" s="479"/>
      <c r="D15" s="802"/>
      <c r="E15" s="795"/>
      <c r="F15" s="795"/>
      <c r="G15" s="803"/>
      <c r="H15" s="796"/>
      <c r="I15" s="797"/>
      <c r="J15" s="388" t="s">
        <v>31</v>
      </c>
      <c r="K15" s="388" t="s">
        <v>32</v>
      </c>
      <c r="L15" s="388" t="s">
        <v>140</v>
      </c>
      <c r="M15" s="388" t="s">
        <v>157</v>
      </c>
      <c r="N15" s="783"/>
      <c r="O15" s="90" t="s">
        <v>31</v>
      </c>
      <c r="P15" s="90" t="s">
        <v>32</v>
      </c>
      <c r="Q15" s="90" t="s">
        <v>140</v>
      </c>
      <c r="R15" s="90" t="s">
        <v>157</v>
      </c>
      <c r="S15" s="254"/>
      <c r="T15" s="8"/>
      <c r="U15" s="8"/>
      <c r="AC15" s="579" t="s">
        <v>218</v>
      </c>
      <c r="AD15" s="579" t="s">
        <v>219</v>
      </c>
      <c r="AE15" s="485"/>
      <c r="AF15" s="485"/>
      <c r="AG15" s="485"/>
      <c r="AH15" s="484"/>
      <c r="AI15" s="484"/>
      <c r="AJ15" s="484"/>
      <c r="AK15" s="485"/>
      <c r="AL15" s="485"/>
      <c r="AM15" s="486" t="s">
        <v>287</v>
      </c>
      <c r="AN15" s="65"/>
      <c r="AO15" s="65"/>
      <c r="AP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5" customHeight="1" x14ac:dyDescent="0.3">
      <c r="A16" s="479"/>
      <c r="E16" s="219" t="s">
        <v>169</v>
      </c>
      <c r="F16" s="477"/>
      <c r="G16" s="477"/>
      <c r="H16" s="477"/>
      <c r="I16" s="477"/>
      <c r="J16" s="9"/>
      <c r="K16" s="10"/>
      <c r="L16" s="9"/>
      <c r="M16" s="9"/>
      <c r="N16" s="10"/>
      <c r="P16" s="253"/>
      <c r="Q16" s="253"/>
      <c r="R16" s="253"/>
      <c r="S16" s="777" t="s">
        <v>202</v>
      </c>
      <c r="T16" s="771" t="s">
        <v>98</v>
      </c>
      <c r="U16" s="483" t="s">
        <v>28</v>
      </c>
      <c r="AC16" s="577" t="s">
        <v>213</v>
      </c>
      <c r="AD16" s="577" t="s">
        <v>214</v>
      </c>
      <c r="AE16" s="487" t="s">
        <v>288</v>
      </c>
      <c r="AF16" s="486" t="s">
        <v>67</v>
      </c>
      <c r="AG16" s="486" t="s">
        <v>223</v>
      </c>
      <c r="AH16" s="578" t="s">
        <v>68</v>
      </c>
      <c r="AI16" s="486" t="s">
        <v>224</v>
      </c>
      <c r="AJ16" s="486" t="s">
        <v>68</v>
      </c>
      <c r="AK16" s="487" t="s">
        <v>69</v>
      </c>
      <c r="AL16" s="486" t="s">
        <v>286</v>
      </c>
      <c r="AM16" s="484"/>
      <c r="AN16" s="65"/>
      <c r="AO16" s="65"/>
      <c r="AP16" s="65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5" customHeight="1" x14ac:dyDescent="0.3">
      <c r="A17" s="479"/>
      <c r="E17" s="219" t="s">
        <v>262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777"/>
      <c r="T17" s="771"/>
      <c r="U17" s="488"/>
      <c r="AC17" s="579" t="s">
        <v>218</v>
      </c>
      <c r="AD17" s="579" t="s">
        <v>219</v>
      </c>
      <c r="AE17" s="485"/>
      <c r="AF17" s="485"/>
      <c r="AG17" s="485"/>
      <c r="AH17" s="484"/>
      <c r="AI17" s="484"/>
      <c r="AJ17" s="484"/>
      <c r="AK17" s="485"/>
      <c r="AL17" s="485"/>
      <c r="AM17" s="486" t="s">
        <v>287</v>
      </c>
      <c r="AN17" s="65"/>
      <c r="AO17" s="65"/>
      <c r="AP17" s="65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5" customHeight="1" x14ac:dyDescent="0.3">
      <c r="A18" s="479"/>
      <c r="C18" s="91"/>
      <c r="D18" s="91"/>
      <c r="E18" s="219" t="s">
        <v>222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8"/>
      <c r="T18" s="8"/>
      <c r="U18" s="8"/>
      <c r="AK18" s="67"/>
      <c r="AL18" s="66"/>
      <c r="AN18" s="66"/>
      <c r="AO18" s="66"/>
      <c r="AP18" s="66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5" customHeight="1" x14ac:dyDescent="0.3">
      <c r="A19" s="479"/>
      <c r="C19" s="91"/>
      <c r="D19" s="91"/>
      <c r="E19" s="484"/>
      <c r="F19" s="506"/>
      <c r="G19" s="506"/>
      <c r="H19" s="506"/>
      <c r="I19" s="506"/>
      <c r="J19" s="506"/>
      <c r="K19" s="506"/>
      <c r="L19" s="506"/>
      <c r="M19" s="506"/>
      <c r="N19" s="506"/>
      <c r="O19" s="219"/>
      <c r="P19" s="219"/>
      <c r="Q19" s="219"/>
      <c r="R19" s="219"/>
      <c r="S19" s="8"/>
      <c r="T19" s="8"/>
      <c r="U19" s="8"/>
      <c r="AK19" s="67"/>
      <c r="AL19" s="66"/>
      <c r="AN19" s="66"/>
      <c r="AO19" s="66"/>
      <c r="AP19" s="66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7" customHeight="1" x14ac:dyDescent="0.35">
      <c r="A20" s="479"/>
      <c r="B20" s="77" t="s">
        <v>29</v>
      </c>
      <c r="C20" s="88"/>
      <c r="D20" s="798" t="s">
        <v>215</v>
      </c>
      <c r="E20" s="798"/>
      <c r="F20" s="798"/>
      <c r="G20" s="575"/>
      <c r="H20" s="575"/>
      <c r="I20" s="575"/>
      <c r="J20" s="575"/>
      <c r="K20" s="575"/>
      <c r="L20" s="575"/>
      <c r="M20" s="575"/>
      <c r="N20" s="575"/>
      <c r="O20" s="8"/>
      <c r="P20" s="12"/>
      <c r="Q20" s="12"/>
      <c r="R20" s="8"/>
      <c r="S20" s="8"/>
      <c r="T20" s="8"/>
      <c r="U20" s="8"/>
      <c r="AF20" s="51"/>
      <c r="AG20" s="51"/>
      <c r="AK20" s="64"/>
      <c r="AL20" s="63"/>
      <c r="AN20" s="68"/>
      <c r="AO20" s="63"/>
      <c r="AP20" s="63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5" customHeight="1" x14ac:dyDescent="0.3">
      <c r="A21" s="479"/>
      <c r="B21" s="26">
        <v>1001</v>
      </c>
      <c r="C21" s="576" t="b">
        <f t="shared" ref="C21:C37" si="1">$AC21</f>
        <v>1</v>
      </c>
      <c r="D21" s="574" t="str">
        <f ca="1">IF($AL21,"X","")</f>
        <v/>
      </c>
      <c r="E21" s="774" t="str">
        <f t="shared" ref="E21:E37" ca="1" si="2">IF($B21&gt;0,OFFSET(lvliste,$W21,W$8),"")</f>
        <v>Modul Elektrotechnik:</v>
      </c>
      <c r="F21" s="774"/>
      <c r="G21" s="520">
        <f t="shared" ref="G21:G37" ca="1" si="3">IF($B21&gt;0,OFFSET(lvliste,$W21,X$8),"")</f>
        <v>3020</v>
      </c>
      <c r="H21" s="377" t="str">
        <f t="shared" ref="H21:H37" ca="1" si="4">IF($B21&gt;0,OFFSET(lvliste,$W21,Y$8),"")</f>
        <v xml:space="preserve"> </v>
      </c>
      <c r="I21" s="377" t="str">
        <f t="shared" ref="I21:I37" ca="1" si="5">IF($B21&gt;0,OFFSET(lvliste,$W21,Z$8),"")</f>
        <v xml:space="preserve"> </v>
      </c>
      <c r="J21" s="381">
        <f t="shared" ref="J21:J37" ca="1" si="6">IF(AND($AL21,$B21&gt;0),OFFSET(lvliste,$W21,AA$8),0)</f>
        <v>0</v>
      </c>
      <c r="K21" s="381">
        <f t="shared" ref="K21:K37" ca="1" si="7">IF(AND($AL21,$B21&gt;0),OFFSET(lvliste,$W21,AB$8),0)</f>
        <v>0</v>
      </c>
      <c r="L21" s="381">
        <f t="shared" ref="L21:L37" ca="1" si="8">IF(AND($AL21,$B21&gt;0),OFFSET(lvliste,$W21,AC$8),0)</f>
        <v>0</v>
      </c>
      <c r="M21" s="381">
        <f t="shared" ref="M21:M37" ca="1" si="9">IF(AND($AL21,$B21&gt;0),OFFSET(lvliste,$W21,AD$8),0)</f>
        <v>0</v>
      </c>
      <c r="N21" s="387"/>
      <c r="O21" s="489"/>
      <c r="P21" s="489"/>
      <c r="Q21" s="489"/>
      <c r="R21" s="489"/>
      <c r="S21" s="483">
        <f t="shared" ref="S21:S37" ca="1" si="10">SUM(J21:M21)*N21</f>
        <v>0</v>
      </c>
      <c r="T21" s="490">
        <f t="shared" ref="T21:T37" ca="1" si="11">IF(S21&gt;0, 1, 0)</f>
        <v>0</v>
      </c>
      <c r="U21" s="490">
        <f t="shared" ref="U21:U37" ca="1" si="12">T21*SUM(J21:M21)</f>
        <v>0</v>
      </c>
      <c r="V21" s="490"/>
      <c r="W21" s="491">
        <f t="shared" ref="W21:W44" si="13">IF($B21&gt;0,VLOOKUP($B21,lvlistenbereich,2,FALSE)-$V$10,0)</f>
        <v>49</v>
      </c>
      <c r="X21" s="500"/>
      <c r="Y21" s="500"/>
      <c r="Z21" s="500"/>
      <c r="AA21" s="500"/>
      <c r="AB21" s="500"/>
      <c r="AC21" s="576" t="b">
        <v>1</v>
      </c>
      <c r="AD21" s="576" t="b">
        <v>0</v>
      </c>
      <c r="AE21" s="580" t="b">
        <f t="shared" ref="AE21:AE39" ca="1" si="14">IF($B21&gt;0,OFFSET(lvliste,$W21,$AA$10),FALSE)</f>
        <v>0</v>
      </c>
      <c r="AF21" s="580" t="b">
        <f t="shared" ref="AF21:AF39" ca="1" si="15">IF($B21&gt;0,OFFSET(lvliste,$W21,$Y$10),FALSE)</f>
        <v>1</v>
      </c>
      <c r="AG21" s="580">
        <f t="shared" ref="AG21:AG39" ca="1" si="16">OFFSET(lvliste,$W21,$W$10)</f>
        <v>0</v>
      </c>
      <c r="AH21" s="581" t="b">
        <f t="shared" ref="AH21:AH39" ca="1" si="17">IF($AG21&gt;0,VLOOKUP($AG21,$B$21:$C$83,2,FALSE),FALSE)</f>
        <v>0</v>
      </c>
      <c r="AI21" s="581">
        <f t="shared" ref="AI21:AI39" ca="1" si="18">OFFSET(lvliste,$W21,$X$10)</f>
        <v>0</v>
      </c>
      <c r="AJ21" s="581" t="b">
        <f ca="1">IF($AI21&gt;0,VLOOKUP($AI21,$B$21:$C$83,2,FALSE),FALSE)</f>
        <v>0</v>
      </c>
      <c r="AK21" s="580" t="b">
        <f t="shared" ref="AK21:AK26" ca="1" si="19">IF(ISERROR($AH21),IF(ISERROR($AJ21),FALSE,$AJ21),IF(ISERROR($AJ21),$AH21,OR($AH21,$AJ21)))</f>
        <v>0</v>
      </c>
      <c r="AL21" s="580" t="b">
        <f ca="1">AND($AC21,NOT($AF21),NOT($AK21),NOT($AE21))</f>
        <v>0</v>
      </c>
      <c r="AM21" s="580" t="b">
        <f ca="1">OR($AE21,AND($AD21,NOT($AF21),NOT($AK21)))</f>
        <v>0</v>
      </c>
      <c r="AN21" s="485"/>
      <c r="AO21" s="485"/>
      <c r="AP21" s="485"/>
      <c r="AQ21" s="485"/>
      <c r="AR21" s="485"/>
      <c r="AS21" s="485"/>
      <c r="AT21" s="51"/>
      <c r="AU21" s="51"/>
      <c r="AV21" s="51"/>
      <c r="AW21" s="51"/>
      <c r="AX21" s="51"/>
      <c r="AY21" s="51"/>
      <c r="AZ21" s="51"/>
    </row>
    <row r="22" spans="1:52" ht="15" customHeight="1" x14ac:dyDescent="0.3">
      <c r="A22" s="479"/>
      <c r="B22" s="26">
        <v>1</v>
      </c>
      <c r="C22" s="576" t="b">
        <f t="shared" si="1"/>
        <v>1</v>
      </c>
      <c r="D22" s="574" t="str">
        <f t="shared" ref="D22:D37" ca="1" si="20">IF($AL22,"X","")</f>
        <v>X</v>
      </c>
      <c r="E22" s="781" t="str">
        <f t="shared" ca="1" si="2"/>
        <v>Grundlagen der Elektro- und Messtechnik</v>
      </c>
      <c r="F22" s="781"/>
      <c r="G22" s="86">
        <f t="shared" ca="1" si="3"/>
        <v>105010</v>
      </c>
      <c r="H22" s="86" t="str">
        <f t="shared" ca="1" si="4"/>
        <v>Käbisch</v>
      </c>
      <c r="I22" s="86" t="str">
        <f t="shared" ca="1" si="5"/>
        <v>WS</v>
      </c>
      <c r="J22" s="381">
        <f t="shared" ca="1" si="6"/>
        <v>3</v>
      </c>
      <c r="K22" s="381">
        <f t="shared" ca="1" si="7"/>
        <v>0</v>
      </c>
      <c r="L22" s="381">
        <f t="shared" ca="1" si="8"/>
        <v>0</v>
      </c>
      <c r="M22" s="381">
        <f t="shared" ca="1" si="9"/>
        <v>0</v>
      </c>
      <c r="N22" s="382"/>
      <c r="O22" s="489"/>
      <c r="P22" s="489"/>
      <c r="Q22" s="489"/>
      <c r="R22" s="489"/>
      <c r="S22" s="483">
        <f t="shared" ca="1" si="10"/>
        <v>0</v>
      </c>
      <c r="T22" s="490">
        <f t="shared" ca="1" si="11"/>
        <v>0</v>
      </c>
      <c r="U22" s="490">
        <f t="shared" ca="1" si="12"/>
        <v>0</v>
      </c>
      <c r="V22" s="490"/>
      <c r="W22" s="491">
        <f t="shared" si="13"/>
        <v>5</v>
      </c>
      <c r="X22" s="500"/>
      <c r="Y22" s="500"/>
      <c r="Z22" s="500"/>
      <c r="AA22" s="500"/>
      <c r="AB22" s="500"/>
      <c r="AC22" s="576" t="b">
        <v>1</v>
      </c>
      <c r="AD22" s="576" t="b">
        <v>0</v>
      </c>
      <c r="AE22" s="582" t="b">
        <f t="shared" ca="1" si="14"/>
        <v>0</v>
      </c>
      <c r="AF22" s="582" t="b">
        <f t="shared" ca="1" si="15"/>
        <v>0</v>
      </c>
      <c r="AG22" s="582">
        <f t="shared" ca="1" si="16"/>
        <v>0</v>
      </c>
      <c r="AH22" s="581" t="b">
        <f t="shared" ca="1" si="17"/>
        <v>0</v>
      </c>
      <c r="AI22" s="491">
        <f t="shared" ca="1" si="18"/>
        <v>0</v>
      </c>
      <c r="AJ22" s="491" t="b">
        <f t="shared" ref="AJ22:AJ39" ca="1" si="21">IF($AI22&gt;0,VLOOKUP($AI22,$B$21:$B$83,2,FALSE),FALSE)</f>
        <v>0</v>
      </c>
      <c r="AK22" s="582" t="b">
        <f t="shared" ca="1" si="19"/>
        <v>0</v>
      </c>
      <c r="AL22" s="580" t="b">
        <f t="shared" ref="AL22:AL83" ca="1" si="22">AND($AC22,NOT($AF22),NOT($AK22),NOT($AE22))</f>
        <v>1</v>
      </c>
      <c r="AM22" s="580" t="b">
        <f t="shared" ref="AM22:AM83" ca="1" si="23">OR($AE22,AND($AD22,NOT($AF22),NOT($AK22)))</f>
        <v>0</v>
      </c>
      <c r="AN22" s="485"/>
      <c r="AO22" s="485"/>
      <c r="AP22" s="485"/>
      <c r="AQ22" s="485"/>
      <c r="AR22" s="485"/>
      <c r="AS22" s="485"/>
      <c r="AT22" s="51"/>
      <c r="AU22" s="51"/>
      <c r="AV22" s="51"/>
      <c r="AW22" s="51"/>
      <c r="AX22" s="51"/>
      <c r="AY22" s="51"/>
      <c r="AZ22" s="51"/>
    </row>
    <row r="23" spans="1:52" ht="15.7" customHeight="1" x14ac:dyDescent="0.3">
      <c r="A23" s="479"/>
      <c r="B23" s="26">
        <v>2</v>
      </c>
      <c r="C23" s="576" t="b">
        <f t="shared" si="1"/>
        <v>1</v>
      </c>
      <c r="D23" s="574" t="str">
        <f t="shared" ca="1" si="20"/>
        <v>X</v>
      </c>
      <c r="E23" s="781" t="str">
        <f t="shared" ca="1" si="2"/>
        <v>Regelungstechnik</v>
      </c>
      <c r="F23" s="781"/>
      <c r="G23" s="86">
        <f t="shared" ca="1" si="3"/>
        <v>101005</v>
      </c>
      <c r="H23" s="86" t="str">
        <f t="shared" ca="1" si="4"/>
        <v>Stursberg</v>
      </c>
      <c r="I23" s="86" t="str">
        <f t="shared" ca="1" si="5"/>
        <v>WS</v>
      </c>
      <c r="J23" s="381">
        <f t="shared" ca="1" si="6"/>
        <v>3</v>
      </c>
      <c r="K23" s="381">
        <f t="shared" ca="1" si="7"/>
        <v>0</v>
      </c>
      <c r="L23" s="381">
        <f t="shared" ca="1" si="8"/>
        <v>0</v>
      </c>
      <c r="M23" s="381">
        <f t="shared" ca="1" si="9"/>
        <v>0</v>
      </c>
      <c r="N23" s="382"/>
      <c r="O23" s="489"/>
      <c r="P23" s="489"/>
      <c r="Q23" s="489"/>
      <c r="R23" s="489"/>
      <c r="S23" s="483">
        <f t="shared" ca="1" si="10"/>
        <v>0</v>
      </c>
      <c r="T23" s="490">
        <f t="shared" ca="1" si="11"/>
        <v>0</v>
      </c>
      <c r="U23" s="490">
        <f t="shared" ca="1" si="12"/>
        <v>0</v>
      </c>
      <c r="V23" s="490"/>
      <c r="W23" s="491">
        <f t="shared" si="13"/>
        <v>6</v>
      </c>
      <c r="X23" s="500"/>
      <c r="Y23" s="500"/>
      <c r="Z23" s="500"/>
      <c r="AA23" s="500"/>
      <c r="AB23" s="500"/>
      <c r="AC23" s="576" t="b">
        <v>1</v>
      </c>
      <c r="AD23" s="576" t="b">
        <v>0</v>
      </c>
      <c r="AE23" s="582" t="b">
        <f t="shared" ca="1" si="14"/>
        <v>0</v>
      </c>
      <c r="AF23" s="582" t="b">
        <f t="shared" ca="1" si="15"/>
        <v>0</v>
      </c>
      <c r="AG23" s="582">
        <f t="shared" ca="1" si="16"/>
        <v>0</v>
      </c>
      <c r="AH23" s="581" t="b">
        <f t="shared" ca="1" si="17"/>
        <v>0</v>
      </c>
      <c r="AI23" s="491">
        <f t="shared" ca="1" si="18"/>
        <v>0</v>
      </c>
      <c r="AJ23" s="491" t="b">
        <f t="shared" ca="1" si="21"/>
        <v>0</v>
      </c>
      <c r="AK23" s="582" t="b">
        <f t="shared" ca="1" si="19"/>
        <v>0</v>
      </c>
      <c r="AL23" s="580" t="b">
        <f t="shared" ca="1" si="22"/>
        <v>1</v>
      </c>
      <c r="AM23" s="580" t="b">
        <f t="shared" ca="1" si="23"/>
        <v>0</v>
      </c>
      <c r="AN23" s="485"/>
      <c r="AO23" s="485"/>
      <c r="AP23" s="485"/>
      <c r="AQ23" s="485"/>
      <c r="AR23" s="485"/>
      <c r="AS23" s="485"/>
      <c r="AT23" s="51"/>
      <c r="AU23" s="51"/>
      <c r="AV23" s="51"/>
      <c r="AW23" s="51"/>
      <c r="AX23" s="51"/>
      <c r="AY23" s="51"/>
      <c r="AZ23" s="51"/>
    </row>
    <row r="24" spans="1:52" ht="15.7" customHeight="1" x14ac:dyDescent="0.3">
      <c r="A24" s="479"/>
      <c r="B24" s="26">
        <v>4</v>
      </c>
      <c r="C24" s="576" t="b">
        <f t="shared" si="1"/>
        <v>1</v>
      </c>
      <c r="D24" s="574" t="str">
        <f t="shared" ca="1" si="20"/>
        <v>X</v>
      </c>
      <c r="E24" s="774" t="str">
        <f t="shared" ca="1" si="2"/>
        <v>Biochem. und thermochem. Biomassewandlungen</v>
      </c>
      <c r="F24" s="774"/>
      <c r="G24" s="520">
        <f t="shared" ca="1" si="3"/>
        <v>3010</v>
      </c>
      <c r="H24" s="86" t="str">
        <f t="shared" ca="1" si="4"/>
        <v>Wachendorf, Krautkremer</v>
      </c>
      <c r="I24" s="86" t="str">
        <f t="shared" ca="1" si="5"/>
        <v>WS</v>
      </c>
      <c r="J24" s="381">
        <f t="shared" ca="1" si="6"/>
        <v>0</v>
      </c>
      <c r="K24" s="381">
        <f t="shared" ca="1" si="7"/>
        <v>3</v>
      </c>
      <c r="L24" s="381">
        <f t="shared" ca="1" si="8"/>
        <v>0</v>
      </c>
      <c r="M24" s="381">
        <f t="shared" ca="1" si="9"/>
        <v>0</v>
      </c>
      <c r="N24" s="382"/>
      <c r="O24" s="489"/>
      <c r="P24" s="489"/>
      <c r="Q24" s="489"/>
      <c r="R24" s="489"/>
      <c r="S24" s="483">
        <f t="shared" ca="1" si="10"/>
        <v>0</v>
      </c>
      <c r="T24" s="490">
        <f t="shared" ca="1" si="11"/>
        <v>0</v>
      </c>
      <c r="U24" s="490">
        <f t="shared" ca="1" si="12"/>
        <v>0</v>
      </c>
      <c r="V24" s="490"/>
      <c r="W24" s="491">
        <f t="shared" si="13"/>
        <v>7</v>
      </c>
      <c r="X24" s="500"/>
      <c r="Y24" s="500"/>
      <c r="Z24" s="500"/>
      <c r="AA24" s="500"/>
      <c r="AB24" s="500"/>
      <c r="AC24" s="576" t="b">
        <v>1</v>
      </c>
      <c r="AD24" s="576" t="b">
        <v>0</v>
      </c>
      <c r="AE24" s="582" t="b">
        <f t="shared" ca="1" si="14"/>
        <v>0</v>
      </c>
      <c r="AF24" s="582" t="b">
        <f t="shared" ca="1" si="15"/>
        <v>0</v>
      </c>
      <c r="AG24" s="582">
        <f t="shared" ca="1" si="16"/>
        <v>0</v>
      </c>
      <c r="AH24" s="581" t="b">
        <f t="shared" ca="1" si="17"/>
        <v>0</v>
      </c>
      <c r="AI24" s="491">
        <f t="shared" ca="1" si="18"/>
        <v>0</v>
      </c>
      <c r="AJ24" s="491" t="b">
        <f t="shared" ca="1" si="21"/>
        <v>0</v>
      </c>
      <c r="AK24" s="582" t="b">
        <f t="shared" ca="1" si="19"/>
        <v>0</v>
      </c>
      <c r="AL24" s="580" t="b">
        <f t="shared" ca="1" si="22"/>
        <v>1</v>
      </c>
      <c r="AM24" s="580" t="b">
        <f t="shared" ca="1" si="23"/>
        <v>0</v>
      </c>
      <c r="AN24" s="485"/>
      <c r="AO24" s="485"/>
      <c r="AP24" s="485"/>
      <c r="AQ24" s="485"/>
      <c r="AR24" s="485"/>
      <c r="AS24" s="485"/>
      <c r="AT24" s="51"/>
      <c r="AU24" s="51"/>
      <c r="AV24" s="51"/>
      <c r="AW24" s="51"/>
      <c r="AX24" s="51"/>
      <c r="AY24" s="51"/>
      <c r="AZ24" s="51"/>
    </row>
    <row r="25" spans="1:52" ht="15.7" customHeight="1" x14ac:dyDescent="0.3">
      <c r="A25" s="479"/>
      <c r="B25" s="26">
        <v>1002</v>
      </c>
      <c r="C25" s="576" t="b">
        <f t="shared" si="1"/>
        <v>1</v>
      </c>
      <c r="D25" s="574" t="str">
        <f t="shared" ca="1" si="20"/>
        <v/>
      </c>
      <c r="E25" s="774" t="str">
        <f t="shared" ca="1" si="2"/>
        <v>Modul Strömungsmaschinen:</v>
      </c>
      <c r="F25" s="774"/>
      <c r="G25" s="520">
        <f t="shared" ca="1" si="3"/>
        <v>3050</v>
      </c>
      <c r="H25" s="86" t="str">
        <f t="shared" ca="1" si="4"/>
        <v xml:space="preserve"> </v>
      </c>
      <c r="I25" s="86" t="str">
        <f t="shared" ca="1" si="5"/>
        <v xml:space="preserve"> </v>
      </c>
      <c r="J25" s="381">
        <f t="shared" ca="1" si="6"/>
        <v>0</v>
      </c>
      <c r="K25" s="381">
        <f t="shared" ca="1" si="7"/>
        <v>0</v>
      </c>
      <c r="L25" s="381">
        <f t="shared" ca="1" si="8"/>
        <v>0</v>
      </c>
      <c r="M25" s="381">
        <f t="shared" ca="1" si="9"/>
        <v>0</v>
      </c>
      <c r="N25" s="387"/>
      <c r="O25" s="489"/>
      <c r="P25" s="489"/>
      <c r="Q25" s="489"/>
      <c r="R25" s="489"/>
      <c r="S25" s="483">
        <f t="shared" ca="1" si="10"/>
        <v>0</v>
      </c>
      <c r="T25" s="490">
        <f t="shared" ca="1" si="11"/>
        <v>0</v>
      </c>
      <c r="U25" s="490">
        <f t="shared" ca="1" si="12"/>
        <v>0</v>
      </c>
      <c r="V25" s="490"/>
      <c r="W25" s="491">
        <f t="shared" si="13"/>
        <v>50</v>
      </c>
      <c r="X25" s="500"/>
      <c r="Y25" s="500"/>
      <c r="Z25" s="500"/>
      <c r="AA25" s="500"/>
      <c r="AB25" s="500"/>
      <c r="AC25" s="576" t="b">
        <v>1</v>
      </c>
      <c r="AD25" s="576" t="b">
        <v>0</v>
      </c>
      <c r="AE25" s="582" t="b">
        <f t="shared" ca="1" si="14"/>
        <v>0</v>
      </c>
      <c r="AF25" s="582" t="b">
        <f t="shared" ca="1" si="15"/>
        <v>1</v>
      </c>
      <c r="AG25" s="582">
        <f t="shared" ca="1" si="16"/>
        <v>0</v>
      </c>
      <c r="AH25" s="581" t="b">
        <f t="shared" ca="1" si="17"/>
        <v>0</v>
      </c>
      <c r="AI25" s="491">
        <f t="shared" ca="1" si="18"/>
        <v>0</v>
      </c>
      <c r="AJ25" s="491" t="b">
        <f t="shared" ca="1" si="21"/>
        <v>0</v>
      </c>
      <c r="AK25" s="582" t="b">
        <f t="shared" ca="1" si="19"/>
        <v>0</v>
      </c>
      <c r="AL25" s="580" t="b">
        <f t="shared" ca="1" si="22"/>
        <v>0</v>
      </c>
      <c r="AM25" s="580" t="b">
        <f t="shared" ca="1" si="23"/>
        <v>0</v>
      </c>
      <c r="AN25" s="485"/>
      <c r="AO25" s="485"/>
      <c r="AP25" s="485"/>
      <c r="AQ25" s="485"/>
      <c r="AR25" s="485"/>
      <c r="AS25" s="485"/>
      <c r="AT25" s="51"/>
      <c r="AU25" s="51"/>
      <c r="AV25" s="51"/>
      <c r="AW25" s="51"/>
      <c r="AX25" s="51"/>
      <c r="AY25" s="51"/>
      <c r="AZ25" s="51"/>
    </row>
    <row r="26" spans="1:52" ht="15.7" customHeight="1" x14ac:dyDescent="0.3">
      <c r="A26" s="479"/>
      <c r="B26" s="26">
        <v>5</v>
      </c>
      <c r="C26" s="576" t="b">
        <f t="shared" si="1"/>
        <v>1</v>
      </c>
      <c r="D26" s="574" t="str">
        <f t="shared" ca="1" si="20"/>
        <v>X</v>
      </c>
      <c r="E26" s="781" t="str">
        <f t="shared" ca="1" si="2"/>
        <v>Fluiddynamik</v>
      </c>
      <c r="F26" s="781"/>
      <c r="G26" s="86">
        <f t="shared" ca="1" si="3"/>
        <v>142012</v>
      </c>
      <c r="H26" s="86" t="str">
        <f t="shared" ca="1" si="4"/>
        <v>Rütten</v>
      </c>
      <c r="I26" s="86" t="str">
        <f t="shared" ca="1" si="5"/>
        <v>WS</v>
      </c>
      <c r="J26" s="381">
        <f t="shared" ca="1" si="6"/>
        <v>2</v>
      </c>
      <c r="K26" s="381">
        <f t="shared" ca="1" si="7"/>
        <v>0</v>
      </c>
      <c r="L26" s="381">
        <f t="shared" ca="1" si="8"/>
        <v>0</v>
      </c>
      <c r="M26" s="381">
        <f t="shared" ca="1" si="9"/>
        <v>0</v>
      </c>
      <c r="N26" s="382"/>
      <c r="O26" s="489"/>
      <c r="P26" s="489"/>
      <c r="Q26" s="489"/>
      <c r="R26" s="489"/>
      <c r="S26" s="483">
        <f t="shared" ca="1" si="10"/>
        <v>0</v>
      </c>
      <c r="T26" s="490">
        <f t="shared" ca="1" si="11"/>
        <v>0</v>
      </c>
      <c r="U26" s="490">
        <f t="shared" ca="1" si="12"/>
        <v>0</v>
      </c>
      <c r="V26" s="490"/>
      <c r="W26" s="491">
        <f t="shared" si="13"/>
        <v>8</v>
      </c>
      <c r="X26" s="500"/>
      <c r="Y26" s="500"/>
      <c r="Z26" s="500"/>
      <c r="AA26" s="500"/>
      <c r="AB26" s="500"/>
      <c r="AC26" s="576" t="b">
        <v>1</v>
      </c>
      <c r="AD26" s="576" t="b">
        <v>0</v>
      </c>
      <c r="AE26" s="582" t="b">
        <f t="shared" ca="1" si="14"/>
        <v>0</v>
      </c>
      <c r="AF26" s="582" t="b">
        <f t="shared" ca="1" si="15"/>
        <v>0</v>
      </c>
      <c r="AG26" s="582">
        <f t="shared" ca="1" si="16"/>
        <v>104</v>
      </c>
      <c r="AH26" s="581" t="b">
        <f t="shared" ca="1" si="17"/>
        <v>0</v>
      </c>
      <c r="AI26" s="491">
        <f t="shared" ca="1" si="18"/>
        <v>0</v>
      </c>
      <c r="AJ26" s="491" t="b">
        <f t="shared" ca="1" si="21"/>
        <v>0</v>
      </c>
      <c r="AK26" s="582" t="b">
        <f t="shared" ca="1" si="19"/>
        <v>0</v>
      </c>
      <c r="AL26" s="580" t="b">
        <f t="shared" ca="1" si="22"/>
        <v>1</v>
      </c>
      <c r="AM26" s="580" t="b">
        <f t="shared" ca="1" si="23"/>
        <v>0</v>
      </c>
      <c r="AN26" s="485"/>
      <c r="AO26" s="485"/>
      <c r="AP26" s="485"/>
      <c r="AQ26" s="485"/>
      <c r="AR26" s="485"/>
      <c r="AS26" s="485"/>
      <c r="AT26" s="51"/>
      <c r="AU26" s="51"/>
      <c r="AV26" s="51"/>
      <c r="AW26" s="51"/>
      <c r="AX26" s="51"/>
      <c r="AY26" s="51"/>
      <c r="AZ26" s="51"/>
    </row>
    <row r="27" spans="1:52" ht="15.7" customHeight="1" x14ac:dyDescent="0.3">
      <c r="A27" s="479"/>
      <c r="B27" s="26">
        <v>6</v>
      </c>
      <c r="C27" s="576" t="b">
        <f t="shared" si="1"/>
        <v>1</v>
      </c>
      <c r="D27" s="574" t="str">
        <f t="shared" ca="1" si="20"/>
        <v>X</v>
      </c>
      <c r="E27" s="781" t="str">
        <f t="shared" ca="1" si="2"/>
        <v>Turbomaschinen</v>
      </c>
      <c r="F27" s="781"/>
      <c r="G27" s="86">
        <f t="shared" ca="1" si="3"/>
        <v>142013</v>
      </c>
      <c r="H27" s="86" t="str">
        <f t="shared" ca="1" si="4"/>
        <v>Rütten</v>
      </c>
      <c r="I27" s="86" t="str">
        <f t="shared" ca="1" si="5"/>
        <v>WS</v>
      </c>
      <c r="J27" s="381">
        <f t="shared" ca="1" si="6"/>
        <v>1</v>
      </c>
      <c r="K27" s="381">
        <f t="shared" ca="1" si="7"/>
        <v>0</v>
      </c>
      <c r="L27" s="381">
        <f t="shared" ca="1" si="8"/>
        <v>0</v>
      </c>
      <c r="M27" s="381">
        <f t="shared" ca="1" si="9"/>
        <v>0</v>
      </c>
      <c r="N27" s="382"/>
      <c r="O27" s="489"/>
      <c r="P27" s="489"/>
      <c r="Q27" s="489"/>
      <c r="R27" s="489"/>
      <c r="S27" s="483">
        <f t="shared" ca="1" si="10"/>
        <v>0</v>
      </c>
      <c r="T27" s="490">
        <f t="shared" ca="1" si="11"/>
        <v>0</v>
      </c>
      <c r="U27" s="490">
        <f t="shared" ca="1" si="12"/>
        <v>0</v>
      </c>
      <c r="V27" s="490"/>
      <c r="W27" s="491">
        <f t="shared" si="13"/>
        <v>9</v>
      </c>
      <c r="X27" s="500"/>
      <c r="Y27" s="500"/>
      <c r="Z27" s="500"/>
      <c r="AA27" s="500"/>
      <c r="AB27" s="500"/>
      <c r="AC27" s="576" t="b">
        <v>1</v>
      </c>
      <c r="AD27" s="576" t="b">
        <v>0</v>
      </c>
      <c r="AE27" s="582" t="b">
        <f t="shared" ca="1" si="14"/>
        <v>0</v>
      </c>
      <c r="AF27" s="582" t="b">
        <f t="shared" ca="1" si="15"/>
        <v>0</v>
      </c>
      <c r="AG27" s="582">
        <f t="shared" ca="1" si="16"/>
        <v>103</v>
      </c>
      <c r="AH27" s="581" t="b">
        <f t="shared" ca="1" si="17"/>
        <v>0</v>
      </c>
      <c r="AI27" s="491">
        <f t="shared" ca="1" si="18"/>
        <v>0</v>
      </c>
      <c r="AJ27" s="491" t="b">
        <f t="shared" ca="1" si="21"/>
        <v>0</v>
      </c>
      <c r="AK27" s="582" t="b">
        <f t="shared" ref="AK27:AK83" ca="1" si="24">IF(ISERROR($AH27),IF(ISERROR($AJ27),FALSE,$AJ27),IF(ISERROR($AJ27),$AH27,OR($AH27,$AJ27)))</f>
        <v>0</v>
      </c>
      <c r="AL27" s="580" t="b">
        <f t="shared" ca="1" si="22"/>
        <v>1</v>
      </c>
      <c r="AM27" s="580" t="b">
        <f t="shared" ca="1" si="23"/>
        <v>0</v>
      </c>
      <c r="AN27" s="485"/>
      <c r="AO27" s="485"/>
      <c r="AP27" s="485"/>
      <c r="AQ27" s="485"/>
      <c r="AR27" s="485"/>
      <c r="AS27" s="485"/>
      <c r="AT27" s="51"/>
      <c r="AU27" s="51"/>
      <c r="AV27" s="51"/>
      <c r="AW27" s="51"/>
      <c r="AX27" s="51"/>
      <c r="AY27" s="51"/>
      <c r="AZ27" s="51"/>
    </row>
    <row r="28" spans="1:52" ht="15.7" customHeight="1" x14ac:dyDescent="0.3">
      <c r="A28" s="479"/>
      <c r="B28" s="26">
        <v>7</v>
      </c>
      <c r="C28" s="576" t="b">
        <f t="shared" si="1"/>
        <v>1</v>
      </c>
      <c r="D28" s="574" t="str">
        <f t="shared" ca="1" si="20"/>
        <v>X</v>
      </c>
      <c r="E28" s="781" t="str">
        <f t="shared" ca="1" si="2"/>
        <v>Nutzung der Windenergie</v>
      </c>
      <c r="F28" s="781"/>
      <c r="G28" s="86">
        <f t="shared" ca="1" si="3"/>
        <v>115005</v>
      </c>
      <c r="H28" s="86" t="str">
        <f t="shared" ca="1" si="4"/>
        <v>Käbisch</v>
      </c>
      <c r="I28" s="86" t="str">
        <f t="shared" ca="1" si="5"/>
        <v>WS</v>
      </c>
      <c r="J28" s="381">
        <f t="shared" ca="1" si="6"/>
        <v>0</v>
      </c>
      <c r="K28" s="381">
        <f t="shared" ca="1" si="7"/>
        <v>3</v>
      </c>
      <c r="L28" s="381">
        <f t="shared" ca="1" si="8"/>
        <v>0</v>
      </c>
      <c r="M28" s="381">
        <f t="shared" ca="1" si="9"/>
        <v>0</v>
      </c>
      <c r="N28" s="382"/>
      <c r="O28" s="489"/>
      <c r="P28" s="489"/>
      <c r="Q28" s="489"/>
      <c r="R28" s="489"/>
      <c r="S28" s="483">
        <f t="shared" ca="1" si="10"/>
        <v>0</v>
      </c>
      <c r="T28" s="490">
        <f t="shared" ca="1" si="11"/>
        <v>0</v>
      </c>
      <c r="U28" s="490">
        <f t="shared" ca="1" si="12"/>
        <v>0</v>
      </c>
      <c r="V28" s="490"/>
      <c r="W28" s="491">
        <f t="shared" si="13"/>
        <v>10</v>
      </c>
      <c r="X28" s="485"/>
      <c r="Y28" s="485"/>
      <c r="Z28" s="485"/>
      <c r="AA28" s="485"/>
      <c r="AB28" s="485"/>
      <c r="AC28" s="576" t="b">
        <v>1</v>
      </c>
      <c r="AD28" s="576" t="b">
        <v>0</v>
      </c>
      <c r="AE28" s="582" t="b">
        <f t="shared" ca="1" si="14"/>
        <v>0</v>
      </c>
      <c r="AF28" s="582" t="b">
        <f t="shared" ca="1" si="15"/>
        <v>0</v>
      </c>
      <c r="AG28" s="582">
        <f t="shared" ca="1" si="16"/>
        <v>0</v>
      </c>
      <c r="AH28" s="581" t="b">
        <f t="shared" ca="1" si="17"/>
        <v>0</v>
      </c>
      <c r="AI28" s="491">
        <f t="shared" ca="1" si="18"/>
        <v>0</v>
      </c>
      <c r="AJ28" s="491" t="b">
        <f t="shared" ca="1" si="21"/>
        <v>0</v>
      </c>
      <c r="AK28" s="582" t="b">
        <f t="shared" ca="1" si="24"/>
        <v>0</v>
      </c>
      <c r="AL28" s="580" t="b">
        <f t="shared" ca="1" si="22"/>
        <v>1</v>
      </c>
      <c r="AM28" s="580" t="b">
        <f t="shared" ca="1" si="23"/>
        <v>0</v>
      </c>
      <c r="AN28" s="485"/>
      <c r="AO28" s="485"/>
      <c r="AP28" s="485"/>
      <c r="AQ28" s="485"/>
      <c r="AR28" s="485"/>
      <c r="AS28" s="485"/>
      <c r="AT28" s="51"/>
      <c r="AU28" s="51"/>
      <c r="AV28" s="51"/>
      <c r="AW28" s="51"/>
      <c r="AX28" s="51"/>
      <c r="AY28" s="51"/>
      <c r="AZ28" s="51"/>
    </row>
    <row r="29" spans="1:52" ht="15.7" customHeight="1" x14ac:dyDescent="0.3">
      <c r="A29" s="479"/>
      <c r="B29" s="26">
        <v>1003</v>
      </c>
      <c r="C29" s="576" t="b">
        <f t="shared" si="1"/>
        <v>1</v>
      </c>
      <c r="D29" s="574" t="str">
        <f t="shared" ca="1" si="20"/>
        <v/>
      </c>
      <c r="E29" s="774" t="str">
        <f t="shared" ca="1" si="2"/>
        <v>Modul Thermodynamik und Wärmeübertragung:</v>
      </c>
      <c r="F29" s="774"/>
      <c r="G29" s="520">
        <f t="shared" ca="1" si="3"/>
        <v>3060</v>
      </c>
      <c r="H29" s="86" t="str">
        <f t="shared" ca="1" si="4"/>
        <v xml:space="preserve"> </v>
      </c>
      <c r="I29" s="86" t="str">
        <f t="shared" ca="1" si="5"/>
        <v xml:space="preserve"> </v>
      </c>
      <c r="J29" s="381">
        <f t="shared" ca="1" si="6"/>
        <v>0</v>
      </c>
      <c r="K29" s="381">
        <f t="shared" ca="1" si="7"/>
        <v>0</v>
      </c>
      <c r="L29" s="381">
        <f t="shared" ca="1" si="8"/>
        <v>0</v>
      </c>
      <c r="M29" s="381">
        <f t="shared" ca="1" si="9"/>
        <v>0</v>
      </c>
      <c r="N29" s="387"/>
      <c r="O29" s="489"/>
      <c r="P29" s="489"/>
      <c r="Q29" s="489"/>
      <c r="R29" s="489"/>
      <c r="S29" s="483">
        <f t="shared" ca="1" si="10"/>
        <v>0</v>
      </c>
      <c r="T29" s="490">
        <f t="shared" ca="1" si="11"/>
        <v>0</v>
      </c>
      <c r="U29" s="490">
        <f t="shared" ca="1" si="12"/>
        <v>0</v>
      </c>
      <c r="V29" s="490"/>
      <c r="W29" s="491">
        <f t="shared" si="13"/>
        <v>51</v>
      </c>
      <c r="X29" s="485"/>
      <c r="Y29" s="485"/>
      <c r="Z29" s="485"/>
      <c r="AA29" s="485"/>
      <c r="AB29" s="485"/>
      <c r="AC29" s="576" t="b">
        <v>1</v>
      </c>
      <c r="AD29" s="576" t="b">
        <v>0</v>
      </c>
      <c r="AE29" s="582" t="b">
        <f t="shared" ca="1" si="14"/>
        <v>0</v>
      </c>
      <c r="AF29" s="582" t="b">
        <f t="shared" ca="1" si="15"/>
        <v>1</v>
      </c>
      <c r="AG29" s="582">
        <f t="shared" ca="1" si="16"/>
        <v>0</v>
      </c>
      <c r="AH29" s="581" t="b">
        <f t="shared" ca="1" si="17"/>
        <v>0</v>
      </c>
      <c r="AI29" s="491">
        <f t="shared" ca="1" si="18"/>
        <v>0</v>
      </c>
      <c r="AJ29" s="491" t="b">
        <f t="shared" ca="1" si="21"/>
        <v>0</v>
      </c>
      <c r="AK29" s="582" t="b">
        <f t="shared" ca="1" si="24"/>
        <v>0</v>
      </c>
      <c r="AL29" s="580" t="b">
        <f t="shared" ca="1" si="22"/>
        <v>0</v>
      </c>
      <c r="AM29" s="580" t="b">
        <f t="shared" ca="1" si="23"/>
        <v>0</v>
      </c>
      <c r="AN29" s="485"/>
      <c r="AO29" s="485"/>
      <c r="AP29" s="485"/>
      <c r="AQ29" s="485"/>
      <c r="AR29" s="485"/>
      <c r="AS29" s="485"/>
      <c r="AT29" s="51"/>
      <c r="AU29" s="51"/>
      <c r="AV29" s="51"/>
      <c r="AW29" s="51"/>
      <c r="AX29" s="51"/>
      <c r="AY29" s="51"/>
      <c r="AZ29" s="51"/>
    </row>
    <row r="30" spans="1:52" ht="15.7" customHeight="1" x14ac:dyDescent="0.3">
      <c r="A30" s="479"/>
      <c r="B30" s="26">
        <v>12</v>
      </c>
      <c r="C30" s="576" t="b">
        <f t="shared" si="1"/>
        <v>1</v>
      </c>
      <c r="D30" s="574" t="str">
        <f t="shared" ca="1" si="20"/>
        <v>X</v>
      </c>
      <c r="E30" s="781" t="str">
        <f t="shared" ca="1" si="2"/>
        <v>Thermodynamik</v>
      </c>
      <c r="F30" s="781"/>
      <c r="G30" s="86">
        <f t="shared" ca="1" si="3"/>
        <v>144002</v>
      </c>
      <c r="H30" s="86" t="str">
        <f t="shared" ca="1" si="4"/>
        <v>Jordan</v>
      </c>
      <c r="I30" s="86" t="str">
        <f t="shared" ca="1" si="5"/>
        <v>SS</v>
      </c>
      <c r="J30" s="381">
        <f t="shared" ca="1" si="6"/>
        <v>4</v>
      </c>
      <c r="K30" s="381">
        <f t="shared" ca="1" si="7"/>
        <v>0</v>
      </c>
      <c r="L30" s="381">
        <f t="shared" ca="1" si="8"/>
        <v>0</v>
      </c>
      <c r="M30" s="381">
        <f t="shared" ca="1" si="9"/>
        <v>0</v>
      </c>
      <c r="N30" s="382"/>
      <c r="O30" s="489"/>
      <c r="P30" s="489"/>
      <c r="Q30" s="489"/>
      <c r="R30" s="489"/>
      <c r="S30" s="483">
        <f t="shared" ca="1" si="10"/>
        <v>0</v>
      </c>
      <c r="T30" s="490">
        <f t="shared" ca="1" si="11"/>
        <v>0</v>
      </c>
      <c r="U30" s="490">
        <f t="shared" ca="1" si="12"/>
        <v>0</v>
      </c>
      <c r="V30" s="490"/>
      <c r="W30" s="491">
        <f t="shared" si="13"/>
        <v>15</v>
      </c>
      <c r="X30" s="485"/>
      <c r="Y30" s="485"/>
      <c r="Z30" s="485"/>
      <c r="AA30" s="485"/>
      <c r="AB30" s="485"/>
      <c r="AC30" s="576" t="b">
        <v>1</v>
      </c>
      <c r="AD30" s="576" t="b">
        <v>0</v>
      </c>
      <c r="AE30" s="582" t="b">
        <f t="shared" ca="1" si="14"/>
        <v>0</v>
      </c>
      <c r="AF30" s="582" t="b">
        <f t="shared" ca="1" si="15"/>
        <v>0</v>
      </c>
      <c r="AG30" s="582">
        <f t="shared" ca="1" si="16"/>
        <v>106</v>
      </c>
      <c r="AH30" s="581" t="b">
        <f t="shared" ca="1" si="17"/>
        <v>0</v>
      </c>
      <c r="AI30" s="491">
        <f t="shared" ca="1" si="18"/>
        <v>0</v>
      </c>
      <c r="AJ30" s="491" t="b">
        <f t="shared" ca="1" si="21"/>
        <v>0</v>
      </c>
      <c r="AK30" s="582" t="b">
        <f t="shared" ca="1" si="24"/>
        <v>0</v>
      </c>
      <c r="AL30" s="580" t="b">
        <f t="shared" ca="1" si="22"/>
        <v>1</v>
      </c>
      <c r="AM30" s="580" t="b">
        <f t="shared" ca="1" si="23"/>
        <v>0</v>
      </c>
      <c r="AN30" s="485"/>
      <c r="AO30" s="485"/>
      <c r="AP30" s="485"/>
      <c r="AQ30" s="485"/>
      <c r="AR30" s="485"/>
      <c r="AS30" s="485"/>
      <c r="AT30" s="51"/>
      <c r="AU30" s="51"/>
      <c r="AV30" s="51"/>
      <c r="AW30" s="51"/>
      <c r="AX30" s="51"/>
      <c r="AY30" s="51"/>
      <c r="AZ30" s="51"/>
    </row>
    <row r="31" spans="1:52" ht="15.7" customHeight="1" x14ac:dyDescent="0.3">
      <c r="A31" s="479"/>
      <c r="B31" s="26">
        <v>13</v>
      </c>
      <c r="C31" s="576" t="b">
        <f t="shared" si="1"/>
        <v>1</v>
      </c>
      <c r="D31" s="574" t="str">
        <f t="shared" ca="1" si="20"/>
        <v>X</v>
      </c>
      <c r="E31" s="781" t="str">
        <f t="shared" ca="1" si="2"/>
        <v>Wärmeübertragung</v>
      </c>
      <c r="F31" s="781"/>
      <c r="G31" s="86">
        <f t="shared" ca="1" si="3"/>
        <v>144002</v>
      </c>
      <c r="H31" s="86" t="str">
        <f t="shared" ca="1" si="4"/>
        <v>Jordan</v>
      </c>
      <c r="I31" s="86" t="str">
        <f t="shared" ca="1" si="5"/>
        <v>SS</v>
      </c>
      <c r="J31" s="381">
        <f t="shared" ca="1" si="6"/>
        <v>2</v>
      </c>
      <c r="K31" s="381">
        <f t="shared" ca="1" si="7"/>
        <v>0</v>
      </c>
      <c r="L31" s="381">
        <f t="shared" ca="1" si="8"/>
        <v>0</v>
      </c>
      <c r="M31" s="381">
        <f t="shared" ca="1" si="9"/>
        <v>0</v>
      </c>
      <c r="N31" s="382"/>
      <c r="O31" s="489"/>
      <c r="P31" s="489"/>
      <c r="Q31" s="489"/>
      <c r="R31" s="489"/>
      <c r="S31" s="483">
        <f t="shared" ca="1" si="10"/>
        <v>0</v>
      </c>
      <c r="T31" s="490">
        <f t="shared" ca="1" si="11"/>
        <v>0</v>
      </c>
      <c r="U31" s="490">
        <f t="shared" ca="1" si="12"/>
        <v>0</v>
      </c>
      <c r="V31" s="490"/>
      <c r="W31" s="491">
        <f t="shared" si="13"/>
        <v>16</v>
      </c>
      <c r="X31" s="485"/>
      <c r="Y31" s="485"/>
      <c r="Z31" s="485"/>
      <c r="AA31" s="485"/>
      <c r="AB31" s="485"/>
      <c r="AC31" s="576" t="b">
        <v>1</v>
      </c>
      <c r="AD31" s="576" t="b">
        <v>0</v>
      </c>
      <c r="AE31" s="582" t="b">
        <f t="shared" ca="1" si="14"/>
        <v>0</v>
      </c>
      <c r="AF31" s="582" t="b">
        <f t="shared" ca="1" si="15"/>
        <v>0</v>
      </c>
      <c r="AG31" s="582">
        <f t="shared" ca="1" si="16"/>
        <v>108</v>
      </c>
      <c r="AH31" s="581" t="b">
        <f t="shared" ca="1" si="17"/>
        <v>0</v>
      </c>
      <c r="AI31" s="491">
        <f t="shared" ca="1" si="18"/>
        <v>0</v>
      </c>
      <c r="AJ31" s="491" t="b">
        <f t="shared" ca="1" si="21"/>
        <v>0</v>
      </c>
      <c r="AK31" s="582" t="b">
        <f t="shared" ca="1" si="24"/>
        <v>0</v>
      </c>
      <c r="AL31" s="580" t="b">
        <f t="shared" ca="1" si="22"/>
        <v>1</v>
      </c>
      <c r="AM31" s="580" t="b">
        <f t="shared" ca="1" si="23"/>
        <v>0</v>
      </c>
      <c r="AN31" s="485"/>
      <c r="AO31" s="485"/>
      <c r="AP31" s="485"/>
      <c r="AQ31" s="485"/>
      <c r="AR31" s="485"/>
      <c r="AS31" s="485"/>
      <c r="AT31" s="51"/>
      <c r="AU31" s="51"/>
      <c r="AV31" s="51"/>
      <c r="AW31" s="51"/>
      <c r="AX31" s="51"/>
      <c r="AY31" s="51"/>
      <c r="AZ31" s="51"/>
    </row>
    <row r="32" spans="1:52" ht="15.7" customHeight="1" x14ac:dyDescent="0.3">
      <c r="A32" s="479"/>
      <c r="B32" s="26">
        <v>1004</v>
      </c>
      <c r="C32" s="576" t="b">
        <f t="shared" si="1"/>
        <v>1</v>
      </c>
      <c r="D32" s="574" t="str">
        <f t="shared" ca="1" si="20"/>
        <v/>
      </c>
      <c r="E32" s="774" t="str">
        <f t="shared" ca="1" si="2"/>
        <v>Modul Solartechnik:</v>
      </c>
      <c r="F32" s="774"/>
      <c r="G32" s="520">
        <f t="shared" ca="1" si="3"/>
        <v>3040</v>
      </c>
      <c r="H32" s="86" t="str">
        <f t="shared" ca="1" si="4"/>
        <v xml:space="preserve"> </v>
      </c>
      <c r="I32" s="86" t="str">
        <f t="shared" ca="1" si="5"/>
        <v xml:space="preserve"> </v>
      </c>
      <c r="J32" s="381">
        <f t="shared" ca="1" si="6"/>
        <v>0</v>
      </c>
      <c r="K32" s="381">
        <f t="shared" ca="1" si="7"/>
        <v>0</v>
      </c>
      <c r="L32" s="381">
        <f t="shared" ca="1" si="8"/>
        <v>0</v>
      </c>
      <c r="M32" s="381">
        <f t="shared" ca="1" si="9"/>
        <v>0</v>
      </c>
      <c r="N32" s="387"/>
      <c r="O32" s="489"/>
      <c r="P32" s="489"/>
      <c r="Q32" s="489"/>
      <c r="R32" s="489"/>
      <c r="S32" s="483">
        <f t="shared" ca="1" si="10"/>
        <v>0</v>
      </c>
      <c r="T32" s="490">
        <f t="shared" ca="1" si="11"/>
        <v>0</v>
      </c>
      <c r="U32" s="490">
        <f t="shared" ca="1" si="12"/>
        <v>0</v>
      </c>
      <c r="V32" s="490"/>
      <c r="W32" s="491">
        <f t="shared" si="13"/>
        <v>52</v>
      </c>
      <c r="X32" s="485"/>
      <c r="Y32" s="485"/>
      <c r="Z32" s="485"/>
      <c r="AA32" s="485"/>
      <c r="AB32" s="485"/>
      <c r="AC32" s="576" t="b">
        <v>1</v>
      </c>
      <c r="AD32" s="576" t="b">
        <v>0</v>
      </c>
      <c r="AE32" s="582" t="b">
        <f t="shared" ca="1" si="14"/>
        <v>0</v>
      </c>
      <c r="AF32" s="582" t="b">
        <f t="shared" ca="1" si="15"/>
        <v>1</v>
      </c>
      <c r="AG32" s="582">
        <f t="shared" ca="1" si="16"/>
        <v>0</v>
      </c>
      <c r="AH32" s="581" t="b">
        <f t="shared" ca="1" si="17"/>
        <v>0</v>
      </c>
      <c r="AI32" s="491">
        <f t="shared" ca="1" si="18"/>
        <v>0</v>
      </c>
      <c r="AJ32" s="491" t="b">
        <f t="shared" ca="1" si="21"/>
        <v>0</v>
      </c>
      <c r="AK32" s="582" t="b">
        <f t="shared" ca="1" si="24"/>
        <v>0</v>
      </c>
      <c r="AL32" s="580" t="b">
        <f t="shared" ca="1" si="22"/>
        <v>0</v>
      </c>
      <c r="AM32" s="580" t="b">
        <f t="shared" ca="1" si="23"/>
        <v>0</v>
      </c>
      <c r="AN32" s="485"/>
      <c r="AO32" s="485"/>
      <c r="AP32" s="485"/>
      <c r="AQ32" s="485"/>
      <c r="AR32" s="485"/>
      <c r="AS32" s="485"/>
      <c r="AT32" s="51"/>
      <c r="AU32" s="51"/>
      <c r="AV32" s="51"/>
      <c r="AW32" s="51"/>
      <c r="AX32" s="51"/>
      <c r="AY32" s="51"/>
      <c r="AZ32" s="51"/>
    </row>
    <row r="33" spans="1:52" ht="15.7" customHeight="1" x14ac:dyDescent="0.3">
      <c r="A33" s="479"/>
      <c r="B33" s="26">
        <v>9</v>
      </c>
      <c r="C33" s="576" t="b">
        <f t="shared" si="1"/>
        <v>1</v>
      </c>
      <c r="D33" s="574" t="str">
        <f t="shared" ca="1" si="20"/>
        <v>X</v>
      </c>
      <c r="E33" s="781" t="str">
        <f t="shared" ca="1" si="2"/>
        <v xml:space="preserve">Solarthermie </v>
      </c>
      <c r="F33" s="781"/>
      <c r="G33" s="86">
        <f t="shared" ca="1" si="3"/>
        <v>143007</v>
      </c>
      <c r="H33" s="86" t="str">
        <f t="shared" ca="1" si="4"/>
        <v>Vajen, Jordan</v>
      </c>
      <c r="I33" s="86" t="str">
        <f t="shared" ca="1" si="5"/>
        <v>SS</v>
      </c>
      <c r="J33" s="381">
        <f t="shared" ca="1" si="6"/>
        <v>2</v>
      </c>
      <c r="K33" s="381">
        <f t="shared" ca="1" si="7"/>
        <v>2</v>
      </c>
      <c r="L33" s="381">
        <f t="shared" ca="1" si="8"/>
        <v>0</v>
      </c>
      <c r="M33" s="381">
        <f t="shared" ca="1" si="9"/>
        <v>0</v>
      </c>
      <c r="N33" s="382"/>
      <c r="O33" s="489"/>
      <c r="P33" s="489"/>
      <c r="Q33" s="489"/>
      <c r="R33" s="489"/>
      <c r="S33" s="483">
        <f t="shared" ca="1" si="10"/>
        <v>0</v>
      </c>
      <c r="T33" s="490">
        <f t="shared" ca="1" si="11"/>
        <v>0</v>
      </c>
      <c r="U33" s="490">
        <f t="shared" ca="1" si="12"/>
        <v>0</v>
      </c>
      <c r="V33" s="490"/>
      <c r="W33" s="491">
        <f t="shared" si="13"/>
        <v>12</v>
      </c>
      <c r="X33" s="485"/>
      <c r="Y33" s="485"/>
      <c r="Z33" s="485"/>
      <c r="AA33" s="485"/>
      <c r="AB33" s="485"/>
      <c r="AC33" s="576" t="b">
        <v>1</v>
      </c>
      <c r="AD33" s="576" t="b">
        <v>0</v>
      </c>
      <c r="AE33" s="582" t="b">
        <f t="shared" ca="1" si="14"/>
        <v>0</v>
      </c>
      <c r="AF33" s="582" t="b">
        <f t="shared" ca="1" si="15"/>
        <v>0</v>
      </c>
      <c r="AG33" s="582">
        <f t="shared" ca="1" si="16"/>
        <v>0</v>
      </c>
      <c r="AH33" s="581" t="b">
        <f t="shared" ca="1" si="17"/>
        <v>0</v>
      </c>
      <c r="AI33" s="491">
        <f t="shared" ca="1" si="18"/>
        <v>0</v>
      </c>
      <c r="AJ33" s="491" t="b">
        <f t="shared" ca="1" si="21"/>
        <v>0</v>
      </c>
      <c r="AK33" s="582" t="b">
        <f t="shared" ca="1" si="24"/>
        <v>0</v>
      </c>
      <c r="AL33" s="580" t="b">
        <f t="shared" ca="1" si="22"/>
        <v>1</v>
      </c>
      <c r="AM33" s="580" t="b">
        <f t="shared" ca="1" si="23"/>
        <v>0</v>
      </c>
      <c r="AN33" s="485"/>
      <c r="AO33" s="485"/>
      <c r="AP33" s="485"/>
      <c r="AQ33" s="485"/>
      <c r="AR33" s="485"/>
      <c r="AS33" s="485"/>
      <c r="AT33" s="51"/>
      <c r="AU33" s="51"/>
      <c r="AV33" s="51"/>
      <c r="AW33" s="51"/>
      <c r="AX33" s="51"/>
      <c r="AY33" s="51"/>
      <c r="AZ33" s="51"/>
    </row>
    <row r="34" spans="1:52" ht="15.7" customHeight="1" x14ac:dyDescent="0.3">
      <c r="A34" s="479"/>
      <c r="B34" s="26">
        <v>8</v>
      </c>
      <c r="C34" s="576" t="b">
        <f t="shared" si="1"/>
        <v>1</v>
      </c>
      <c r="D34" s="574" t="str">
        <f t="shared" ca="1" si="20"/>
        <v>X</v>
      </c>
      <c r="E34" s="781" t="str">
        <f t="shared" ca="1" si="2"/>
        <v>Photovoltaik Systemtechnik, Teil 1</v>
      </c>
      <c r="F34" s="781"/>
      <c r="G34" s="86">
        <f t="shared" ca="1" si="3"/>
        <v>115017</v>
      </c>
      <c r="H34" s="86" t="str">
        <f t="shared" ca="1" si="4"/>
        <v>Braun</v>
      </c>
      <c r="I34" s="86" t="str">
        <f t="shared" ca="1" si="5"/>
        <v>WS</v>
      </c>
      <c r="J34" s="381">
        <f t="shared" ca="1" si="6"/>
        <v>0</v>
      </c>
      <c r="K34" s="381">
        <f t="shared" ca="1" si="7"/>
        <v>2</v>
      </c>
      <c r="L34" s="381">
        <f t="shared" ca="1" si="8"/>
        <v>0</v>
      </c>
      <c r="M34" s="381">
        <f t="shared" ca="1" si="9"/>
        <v>0</v>
      </c>
      <c r="N34" s="382"/>
      <c r="O34" s="489"/>
      <c r="P34" s="489"/>
      <c r="Q34" s="489"/>
      <c r="R34" s="489"/>
      <c r="S34" s="483">
        <f t="shared" ca="1" si="10"/>
        <v>0</v>
      </c>
      <c r="T34" s="490">
        <f t="shared" ca="1" si="11"/>
        <v>0</v>
      </c>
      <c r="U34" s="490">
        <f t="shared" ca="1" si="12"/>
        <v>0</v>
      </c>
      <c r="V34" s="490"/>
      <c r="W34" s="491">
        <f t="shared" si="13"/>
        <v>11</v>
      </c>
      <c r="X34" s="485"/>
      <c r="Y34" s="485"/>
      <c r="Z34" s="485"/>
      <c r="AA34" s="485"/>
      <c r="AB34" s="485"/>
      <c r="AC34" s="576" t="b">
        <v>1</v>
      </c>
      <c r="AD34" s="576" t="b">
        <v>0</v>
      </c>
      <c r="AE34" s="582" t="b">
        <f t="shared" ca="1" si="14"/>
        <v>0</v>
      </c>
      <c r="AF34" s="582" t="b">
        <f t="shared" ca="1" si="15"/>
        <v>0</v>
      </c>
      <c r="AG34" s="582">
        <f t="shared" ca="1" si="16"/>
        <v>0</v>
      </c>
      <c r="AH34" s="581" t="b">
        <f t="shared" ca="1" si="17"/>
        <v>0</v>
      </c>
      <c r="AI34" s="491">
        <f t="shared" ca="1" si="18"/>
        <v>0</v>
      </c>
      <c r="AJ34" s="491" t="b">
        <f t="shared" ca="1" si="21"/>
        <v>0</v>
      </c>
      <c r="AK34" s="582" t="b">
        <f t="shared" ca="1" si="24"/>
        <v>0</v>
      </c>
      <c r="AL34" s="580" t="b">
        <f t="shared" ca="1" si="22"/>
        <v>1</v>
      </c>
      <c r="AM34" s="580" t="b">
        <f t="shared" ca="1" si="23"/>
        <v>0</v>
      </c>
      <c r="AN34" s="485"/>
      <c r="AO34" s="485"/>
      <c r="AP34" s="485"/>
      <c r="AQ34" s="485"/>
      <c r="AR34" s="485"/>
      <c r="AS34" s="485"/>
      <c r="AT34" s="51"/>
      <c r="AU34" s="51"/>
      <c r="AV34" s="51"/>
      <c r="AW34" s="51"/>
      <c r="AX34" s="51"/>
      <c r="AY34" s="51"/>
      <c r="AZ34" s="51"/>
    </row>
    <row r="35" spans="1:52" ht="15.7" customHeight="1" x14ac:dyDescent="0.3">
      <c r="A35" s="479"/>
      <c r="B35" s="26">
        <v>1005</v>
      </c>
      <c r="C35" s="576" t="b">
        <f t="shared" si="1"/>
        <v>1</v>
      </c>
      <c r="D35" s="574" t="str">
        <f t="shared" ca="1" si="20"/>
        <v/>
      </c>
      <c r="E35" s="774" t="str">
        <f t="shared" ca="1" si="2"/>
        <v>Modul Rationelle Energienutzung in Gebäuden:</v>
      </c>
      <c r="F35" s="774"/>
      <c r="G35" s="520">
        <f t="shared" ca="1" si="3"/>
        <v>3030</v>
      </c>
      <c r="H35" s="86" t="str">
        <f t="shared" ca="1" si="4"/>
        <v xml:space="preserve"> </v>
      </c>
      <c r="I35" s="86" t="str">
        <f t="shared" ca="1" si="5"/>
        <v xml:space="preserve"> </v>
      </c>
      <c r="J35" s="381">
        <f t="shared" ca="1" si="6"/>
        <v>0</v>
      </c>
      <c r="K35" s="381">
        <f t="shared" ca="1" si="7"/>
        <v>0</v>
      </c>
      <c r="L35" s="381">
        <f t="shared" ca="1" si="8"/>
        <v>0</v>
      </c>
      <c r="M35" s="381">
        <f t="shared" ca="1" si="9"/>
        <v>0</v>
      </c>
      <c r="N35" s="387"/>
      <c r="O35" s="489"/>
      <c r="P35" s="489"/>
      <c r="Q35" s="489"/>
      <c r="R35" s="489"/>
      <c r="S35" s="483">
        <f t="shared" ca="1" si="10"/>
        <v>0</v>
      </c>
      <c r="T35" s="490">
        <f t="shared" ca="1" si="11"/>
        <v>0</v>
      </c>
      <c r="U35" s="490">
        <f t="shared" ca="1" si="12"/>
        <v>0</v>
      </c>
      <c r="V35" s="490"/>
      <c r="W35" s="491">
        <f t="shared" si="13"/>
        <v>53</v>
      </c>
      <c r="X35" s="485"/>
      <c r="Y35" s="485"/>
      <c r="Z35" s="485"/>
      <c r="AA35" s="485"/>
      <c r="AB35" s="485"/>
      <c r="AC35" s="576" t="b">
        <v>1</v>
      </c>
      <c r="AD35" s="576" t="b">
        <v>0</v>
      </c>
      <c r="AE35" s="582" t="b">
        <f t="shared" ca="1" si="14"/>
        <v>0</v>
      </c>
      <c r="AF35" s="582" t="b">
        <f t="shared" ca="1" si="15"/>
        <v>1</v>
      </c>
      <c r="AG35" s="582">
        <f t="shared" ca="1" si="16"/>
        <v>0</v>
      </c>
      <c r="AH35" s="581" t="b">
        <f t="shared" ca="1" si="17"/>
        <v>0</v>
      </c>
      <c r="AI35" s="491">
        <f t="shared" ca="1" si="18"/>
        <v>0</v>
      </c>
      <c r="AJ35" s="491" t="b">
        <f t="shared" ca="1" si="21"/>
        <v>0</v>
      </c>
      <c r="AK35" s="582" t="b">
        <f t="shared" ca="1" si="24"/>
        <v>0</v>
      </c>
      <c r="AL35" s="580" t="b">
        <f t="shared" ca="1" si="22"/>
        <v>0</v>
      </c>
      <c r="AM35" s="580" t="b">
        <f t="shared" ca="1" si="23"/>
        <v>0</v>
      </c>
      <c r="AN35" s="485"/>
      <c r="AO35" s="485"/>
      <c r="AP35" s="485"/>
      <c r="AQ35" s="485"/>
      <c r="AR35" s="485"/>
      <c r="AS35" s="485"/>
      <c r="AT35" s="51"/>
      <c r="AU35" s="51"/>
      <c r="AV35" s="51"/>
      <c r="AW35" s="51"/>
      <c r="AX35" s="51"/>
      <c r="AY35" s="51"/>
      <c r="AZ35" s="51"/>
    </row>
    <row r="36" spans="1:52" ht="15.7" customHeight="1" x14ac:dyDescent="0.3">
      <c r="A36" s="479"/>
      <c r="B36" s="26">
        <v>10</v>
      </c>
      <c r="C36" s="576" t="b">
        <f t="shared" si="1"/>
        <v>1</v>
      </c>
      <c r="D36" s="574" t="str">
        <f t="shared" ca="1" si="20"/>
        <v>X</v>
      </c>
      <c r="E36" s="781" t="str">
        <f t="shared" ca="1" si="2"/>
        <v>Bauphysik</v>
      </c>
      <c r="F36" s="781"/>
      <c r="G36" s="86">
        <f t="shared" ca="1" si="3"/>
        <v>31100210</v>
      </c>
      <c r="H36" s="86" t="str">
        <f t="shared" ca="1" si="4"/>
        <v>Maas</v>
      </c>
      <c r="I36" s="86" t="str">
        <f t="shared" ca="1" si="5"/>
        <v>SS</v>
      </c>
      <c r="J36" s="381">
        <f t="shared" ca="1" si="6"/>
        <v>0</v>
      </c>
      <c r="K36" s="381">
        <f t="shared" ca="1" si="7"/>
        <v>3</v>
      </c>
      <c r="L36" s="381">
        <f t="shared" ca="1" si="8"/>
        <v>0</v>
      </c>
      <c r="M36" s="381">
        <f t="shared" ca="1" si="9"/>
        <v>0</v>
      </c>
      <c r="N36" s="382"/>
      <c r="O36" s="489"/>
      <c r="P36" s="489"/>
      <c r="Q36" s="489"/>
      <c r="R36" s="489"/>
      <c r="S36" s="483">
        <f t="shared" ca="1" si="10"/>
        <v>0</v>
      </c>
      <c r="T36" s="490">
        <f t="shared" ca="1" si="11"/>
        <v>0</v>
      </c>
      <c r="U36" s="490">
        <f t="shared" ca="1" si="12"/>
        <v>0</v>
      </c>
      <c r="V36" s="490"/>
      <c r="W36" s="491">
        <f t="shared" si="13"/>
        <v>13</v>
      </c>
      <c r="X36" s="485"/>
      <c r="Y36" s="485"/>
      <c r="Z36" s="485"/>
      <c r="AA36" s="485"/>
      <c r="AB36" s="485"/>
      <c r="AC36" s="576" t="b">
        <v>1</v>
      </c>
      <c r="AD36" s="576" t="b">
        <v>0</v>
      </c>
      <c r="AE36" s="582" t="b">
        <f t="shared" ca="1" si="14"/>
        <v>0</v>
      </c>
      <c r="AF36" s="582" t="b">
        <f t="shared" ca="1" si="15"/>
        <v>0</v>
      </c>
      <c r="AG36" s="582">
        <f t="shared" ca="1" si="16"/>
        <v>0</v>
      </c>
      <c r="AH36" s="581" t="b">
        <f t="shared" ca="1" si="17"/>
        <v>0</v>
      </c>
      <c r="AI36" s="491">
        <f t="shared" ca="1" si="18"/>
        <v>0</v>
      </c>
      <c r="AJ36" s="491" t="b">
        <f t="shared" ca="1" si="21"/>
        <v>0</v>
      </c>
      <c r="AK36" s="582" t="b">
        <f t="shared" ca="1" si="24"/>
        <v>0</v>
      </c>
      <c r="AL36" s="580" t="b">
        <f t="shared" ca="1" si="22"/>
        <v>1</v>
      </c>
      <c r="AM36" s="580" t="b">
        <f t="shared" ca="1" si="23"/>
        <v>0</v>
      </c>
      <c r="AN36" s="485"/>
      <c r="AO36" s="485"/>
      <c r="AP36" s="485"/>
      <c r="AQ36" s="485"/>
      <c r="AR36" s="485"/>
      <c r="AS36" s="485"/>
      <c r="AT36" s="51"/>
      <c r="AU36" s="51"/>
      <c r="AV36" s="51"/>
      <c r="AW36" s="51"/>
      <c r="AX36" s="51"/>
      <c r="AY36" s="51"/>
      <c r="AZ36" s="51"/>
    </row>
    <row r="37" spans="1:52" ht="15.7" customHeight="1" x14ac:dyDescent="0.3">
      <c r="A37" s="479"/>
      <c r="B37" s="26">
        <v>11</v>
      </c>
      <c r="C37" s="576" t="b">
        <f t="shared" si="1"/>
        <v>1</v>
      </c>
      <c r="D37" s="574" t="str">
        <f t="shared" ca="1" si="20"/>
        <v>X</v>
      </c>
      <c r="E37" s="781" t="str">
        <f t="shared" ca="1" si="2"/>
        <v>Technische Gebäudeausrüstung (TGA)</v>
      </c>
      <c r="F37" s="781"/>
      <c r="G37" s="86">
        <f t="shared" ca="1" si="3"/>
        <v>31100220</v>
      </c>
      <c r="H37" s="86" t="str">
        <f t="shared" ca="1" si="4"/>
        <v>Knissel</v>
      </c>
      <c r="I37" s="86" t="str">
        <f t="shared" ca="1" si="5"/>
        <v>SS</v>
      </c>
      <c r="J37" s="381">
        <f t="shared" ca="1" si="6"/>
        <v>0</v>
      </c>
      <c r="K37" s="381">
        <f t="shared" ca="1" si="7"/>
        <v>3</v>
      </c>
      <c r="L37" s="381">
        <f t="shared" ca="1" si="8"/>
        <v>0</v>
      </c>
      <c r="M37" s="381">
        <f t="shared" ca="1" si="9"/>
        <v>0</v>
      </c>
      <c r="N37" s="382"/>
      <c r="O37" s="489"/>
      <c r="P37" s="489"/>
      <c r="Q37" s="489"/>
      <c r="R37" s="489"/>
      <c r="S37" s="483">
        <f t="shared" ca="1" si="10"/>
        <v>0</v>
      </c>
      <c r="T37" s="490">
        <f t="shared" ca="1" si="11"/>
        <v>0</v>
      </c>
      <c r="U37" s="490">
        <f t="shared" ca="1" si="12"/>
        <v>0</v>
      </c>
      <c r="V37" s="490"/>
      <c r="W37" s="491">
        <f t="shared" si="13"/>
        <v>14</v>
      </c>
      <c r="X37" s="485"/>
      <c r="Y37" s="485"/>
      <c r="Z37" s="485"/>
      <c r="AA37" s="485"/>
      <c r="AB37" s="485"/>
      <c r="AC37" s="576" t="b">
        <v>1</v>
      </c>
      <c r="AD37" s="576" t="b">
        <v>0</v>
      </c>
      <c r="AE37" s="582" t="b">
        <f t="shared" ca="1" si="14"/>
        <v>0</v>
      </c>
      <c r="AF37" s="582" t="b">
        <f t="shared" ca="1" si="15"/>
        <v>0</v>
      </c>
      <c r="AG37" s="582">
        <f t="shared" ca="1" si="16"/>
        <v>0</v>
      </c>
      <c r="AH37" s="581" t="b">
        <f t="shared" ca="1" si="17"/>
        <v>0</v>
      </c>
      <c r="AI37" s="491">
        <f t="shared" ca="1" si="18"/>
        <v>0</v>
      </c>
      <c r="AJ37" s="491" t="b">
        <f t="shared" ca="1" si="21"/>
        <v>0</v>
      </c>
      <c r="AK37" s="582" t="b">
        <f t="shared" ca="1" si="24"/>
        <v>0</v>
      </c>
      <c r="AL37" s="580" t="b">
        <f t="shared" ca="1" si="22"/>
        <v>1</v>
      </c>
      <c r="AM37" s="580" t="b">
        <f t="shared" ca="1" si="23"/>
        <v>0</v>
      </c>
      <c r="AN37" s="485"/>
      <c r="AO37" s="485"/>
      <c r="AP37" s="485"/>
      <c r="AQ37" s="485"/>
      <c r="AR37" s="485"/>
      <c r="AS37" s="485"/>
      <c r="AT37" s="51"/>
      <c r="AU37" s="51"/>
      <c r="AV37" s="51"/>
      <c r="AW37" s="51"/>
      <c r="AX37" s="51"/>
      <c r="AY37" s="51"/>
      <c r="AZ37" s="51"/>
    </row>
    <row r="38" spans="1:52" ht="15.7" customHeight="1" x14ac:dyDescent="0.3">
      <c r="A38" s="479"/>
      <c r="C38" s="576"/>
      <c r="D38" s="71"/>
      <c r="E38" s="507"/>
      <c r="F38" s="508"/>
      <c r="G38" s="509"/>
      <c r="H38" s="509"/>
      <c r="I38" s="510" t="s">
        <v>83</v>
      </c>
      <c r="J38" s="221">
        <f ca="1">SUM(J21:J37)</f>
        <v>17</v>
      </c>
      <c r="K38" s="221">
        <f ca="1">SUM(K21:K37)</f>
        <v>16</v>
      </c>
      <c r="L38" s="221">
        <f ca="1">SUM(L21:L37)</f>
        <v>0</v>
      </c>
      <c r="M38" s="221">
        <f ca="1">SUM(M21:M37)</f>
        <v>0</v>
      </c>
      <c r="N38" s="514"/>
      <c r="O38" s="492"/>
      <c r="P38" s="492"/>
      <c r="Q38" s="492"/>
      <c r="R38" s="492"/>
      <c r="S38" s="493">
        <f ca="1">SUM(S21:S37)</f>
        <v>0</v>
      </c>
      <c r="T38" s="494" t="s">
        <v>83</v>
      </c>
      <c r="U38" s="495">
        <f ca="1">SUM(U21:U37)</f>
        <v>0</v>
      </c>
      <c r="V38" s="490"/>
      <c r="W38" s="491">
        <f t="shared" si="13"/>
        <v>0</v>
      </c>
      <c r="X38" s="485"/>
      <c r="Y38" s="485"/>
      <c r="Z38" s="485"/>
      <c r="AA38" s="485"/>
      <c r="AB38" s="485"/>
      <c r="AC38" s="576" t="b">
        <v>1</v>
      </c>
      <c r="AD38" s="576" t="b">
        <v>0</v>
      </c>
      <c r="AE38" s="582" t="b">
        <f t="shared" ca="1" si="14"/>
        <v>0</v>
      </c>
      <c r="AF38" s="582" t="b">
        <f t="shared" ca="1" si="15"/>
        <v>0</v>
      </c>
      <c r="AG38" s="582">
        <f t="shared" ca="1" si="16"/>
        <v>0</v>
      </c>
      <c r="AH38" s="581" t="b">
        <f t="shared" ca="1" si="17"/>
        <v>0</v>
      </c>
      <c r="AI38" s="491">
        <f t="shared" ca="1" si="18"/>
        <v>0</v>
      </c>
      <c r="AJ38" s="491" t="b">
        <f t="shared" ca="1" si="21"/>
        <v>0</v>
      </c>
      <c r="AK38" s="582" t="b">
        <f t="shared" ca="1" si="24"/>
        <v>0</v>
      </c>
      <c r="AL38" s="580" t="b">
        <f t="shared" ca="1" si="22"/>
        <v>1</v>
      </c>
      <c r="AM38" s="580" t="b">
        <f t="shared" ca="1" si="23"/>
        <v>0</v>
      </c>
      <c r="AN38" s="485"/>
      <c r="AO38" s="485"/>
      <c r="AP38" s="485"/>
      <c r="AQ38" s="485"/>
      <c r="AR38" s="485"/>
      <c r="AS38" s="485"/>
      <c r="AT38" s="51"/>
      <c r="AU38" s="51"/>
      <c r="AV38" s="51"/>
      <c r="AW38" s="51"/>
      <c r="AX38" s="51"/>
      <c r="AY38" s="51"/>
      <c r="AZ38" s="51"/>
    </row>
    <row r="39" spans="1:52" ht="15.7" customHeight="1" x14ac:dyDescent="0.3">
      <c r="A39" s="479"/>
      <c r="C39" s="576"/>
      <c r="D39" s="71"/>
      <c r="E39" s="511"/>
      <c r="F39" s="512"/>
      <c r="G39" s="513"/>
      <c r="H39" s="513"/>
      <c r="I39" s="513"/>
      <c r="J39" s="222"/>
      <c r="K39" s="222"/>
      <c r="L39" s="223" t="s">
        <v>83</v>
      </c>
      <c r="M39" s="224">
        <f ca="1">SUM(J38:M38)</f>
        <v>33</v>
      </c>
      <c r="N39" s="513"/>
      <c r="O39" s="496"/>
      <c r="P39" s="496"/>
      <c r="Q39" s="497"/>
      <c r="R39" s="498"/>
      <c r="S39" s="483"/>
      <c r="T39" s="490"/>
      <c r="U39" s="490"/>
      <c r="V39" s="490"/>
      <c r="W39" s="491">
        <f t="shared" si="13"/>
        <v>0</v>
      </c>
      <c r="X39" s="485"/>
      <c r="Y39" s="485"/>
      <c r="Z39" s="485"/>
      <c r="AA39" s="485"/>
      <c r="AB39" s="485"/>
      <c r="AC39" s="576" t="b">
        <v>1</v>
      </c>
      <c r="AD39" s="576" t="b">
        <v>0</v>
      </c>
      <c r="AE39" s="582" t="b">
        <f t="shared" ca="1" si="14"/>
        <v>0</v>
      </c>
      <c r="AF39" s="582" t="b">
        <f t="shared" ca="1" si="15"/>
        <v>0</v>
      </c>
      <c r="AG39" s="582">
        <f t="shared" ca="1" si="16"/>
        <v>0</v>
      </c>
      <c r="AH39" s="581" t="b">
        <f t="shared" ca="1" si="17"/>
        <v>0</v>
      </c>
      <c r="AI39" s="491">
        <f t="shared" ca="1" si="18"/>
        <v>0</v>
      </c>
      <c r="AJ39" s="491" t="b">
        <f t="shared" ca="1" si="21"/>
        <v>0</v>
      </c>
      <c r="AK39" s="582" t="b">
        <f t="shared" ca="1" si="24"/>
        <v>0</v>
      </c>
      <c r="AL39" s="580" t="b">
        <f t="shared" ca="1" si="22"/>
        <v>1</v>
      </c>
      <c r="AM39" s="580" t="b">
        <f t="shared" ca="1" si="23"/>
        <v>0</v>
      </c>
      <c r="AN39" s="485"/>
      <c r="AO39" s="485"/>
      <c r="AP39" s="485"/>
      <c r="AQ39" s="485"/>
      <c r="AR39" s="485"/>
      <c r="AS39" s="485"/>
      <c r="AT39" s="51"/>
      <c r="AU39" s="51"/>
      <c r="AV39" s="51"/>
      <c r="AW39" s="51"/>
      <c r="AX39" s="51"/>
      <c r="AY39" s="51"/>
      <c r="AZ39" s="51"/>
    </row>
    <row r="40" spans="1:52" ht="17" customHeight="1" x14ac:dyDescent="0.3">
      <c r="A40" s="479"/>
      <c r="C40" s="576"/>
      <c r="D40" s="804" t="s">
        <v>318</v>
      </c>
      <c r="E40" s="804"/>
      <c r="F40" s="804"/>
      <c r="G40" s="513"/>
      <c r="H40" s="513"/>
      <c r="I40" s="513"/>
      <c r="J40" s="222"/>
      <c r="K40" s="222"/>
      <c r="L40" s="223"/>
      <c r="M40" s="498"/>
      <c r="N40" s="513"/>
      <c r="O40" s="496"/>
      <c r="P40" s="496"/>
      <c r="Q40" s="497"/>
      <c r="R40" s="498"/>
      <c r="S40" s="483"/>
      <c r="T40" s="490"/>
      <c r="U40" s="490"/>
      <c r="V40" s="490"/>
      <c r="W40" s="491">
        <f t="shared" si="13"/>
        <v>0</v>
      </c>
      <c r="X40" s="485"/>
      <c r="Y40" s="485"/>
      <c r="Z40" s="485"/>
      <c r="AA40" s="485"/>
      <c r="AB40" s="485"/>
      <c r="AC40" s="576"/>
      <c r="AD40" s="576"/>
      <c r="AE40" s="582"/>
      <c r="AF40" s="582"/>
      <c r="AG40" s="582"/>
      <c r="AH40" s="581"/>
      <c r="AI40" s="491"/>
      <c r="AJ40" s="491"/>
      <c r="AK40" s="582"/>
      <c r="AL40" s="580"/>
      <c r="AM40" s="580"/>
      <c r="AN40" s="485"/>
      <c r="AO40" s="485"/>
      <c r="AP40" s="485"/>
      <c r="AQ40" s="485"/>
      <c r="AR40" s="485"/>
      <c r="AS40" s="485"/>
      <c r="AT40" s="51"/>
      <c r="AU40" s="51"/>
      <c r="AV40" s="51"/>
      <c r="AW40" s="51"/>
      <c r="AX40" s="51"/>
      <c r="AY40" s="51"/>
      <c r="AZ40" s="51"/>
    </row>
    <row r="41" spans="1:52" ht="15.7" customHeight="1" x14ac:dyDescent="0.3">
      <c r="A41" s="479"/>
      <c r="B41" s="26">
        <v>9000</v>
      </c>
      <c r="C41" s="576"/>
      <c r="D41" s="574" t="str">
        <f ca="1">IF($AM41,"X","")</f>
        <v/>
      </c>
      <c r="E41" s="805">
        <f ca="1">IF($B41&gt;0,OFFSET(lvliste,$W41,W$8),"")</f>
        <v>0</v>
      </c>
      <c r="F41" s="805"/>
      <c r="G41" s="381">
        <f t="shared" ref="G41:I44" ca="1" si="25">IF($B41&gt;0,OFFSET(lvliste,$W41,X$8),"")</f>
        <v>0</v>
      </c>
      <c r="H41" s="597">
        <f t="shared" ca="1" si="25"/>
        <v>0</v>
      </c>
      <c r="I41" s="597">
        <f t="shared" ca="1" si="25"/>
        <v>0</v>
      </c>
      <c r="J41" s="597">
        <f t="shared" ref="J41:M44" ca="1" si="26">IF(AND($AL41,$B41&gt;0),OFFSET(lvliste,$W41,AA$8),0)</f>
        <v>0</v>
      </c>
      <c r="K41" s="597">
        <f t="shared" ca="1" si="26"/>
        <v>0</v>
      </c>
      <c r="L41" s="597">
        <f t="shared" ca="1" si="26"/>
        <v>0</v>
      </c>
      <c r="M41" s="597">
        <f t="shared" ca="1" si="26"/>
        <v>0</v>
      </c>
      <c r="N41" s="593"/>
      <c r="O41" s="225">
        <f t="shared" ref="O41:R44" ca="1" si="27">IF(AND($AM41,$B41&gt;0),OFFSET(lvliste,$W41,AA$8),0)</f>
        <v>0</v>
      </c>
      <c r="P41" s="225">
        <f t="shared" ca="1" si="27"/>
        <v>0</v>
      </c>
      <c r="Q41" s="225">
        <f t="shared" ca="1" si="27"/>
        <v>0</v>
      </c>
      <c r="R41" s="225">
        <f t="shared" ca="1" si="27"/>
        <v>0</v>
      </c>
      <c r="S41" s="32">
        <f t="shared" ref="S41:S46" ca="1" si="28">SUM(J41:M41)*N41</f>
        <v>0</v>
      </c>
      <c r="T41" s="33">
        <f t="shared" ref="T41:T46" ca="1" si="29">IF(S41&gt;0, 1, 0)</f>
        <v>0</v>
      </c>
      <c r="U41" s="33">
        <f t="shared" ref="U41:U46" ca="1" si="30">T41*SUM(J41:M41)</f>
        <v>0</v>
      </c>
      <c r="V41" s="490"/>
      <c r="W41" s="491">
        <f t="shared" si="13"/>
        <v>56</v>
      </c>
      <c r="X41" s="485"/>
      <c r="Y41" s="485"/>
      <c r="Z41" s="485"/>
      <c r="AA41" s="485"/>
      <c r="AB41" s="485"/>
      <c r="AC41" s="576" t="b">
        <v>0</v>
      </c>
      <c r="AD41" s="576" t="b">
        <v>0</v>
      </c>
      <c r="AE41" s="582" t="b">
        <f ca="1">IF($B41&gt;0,OFFSET(lvliste,$W41,$AA$10),FALSE)</f>
        <v>0</v>
      </c>
      <c r="AF41" s="582" t="b">
        <f ca="1">IF($B41&gt;0,OFFSET(lvliste,$W41,$Y$10),FALSE)</f>
        <v>0</v>
      </c>
      <c r="AG41" s="582">
        <f ca="1">OFFSET(lvliste,$W41,$W$10)</f>
        <v>0</v>
      </c>
      <c r="AH41" s="581" t="b">
        <f ca="1">IF($AG41&gt;0,VLOOKUP($AG41,$B$21:$C$83,2,FALSE),FALSE)</f>
        <v>0</v>
      </c>
      <c r="AI41" s="491">
        <f ca="1">OFFSET(lvliste,$W41,$X$10)</f>
        <v>0</v>
      </c>
      <c r="AJ41" s="491" t="b">
        <f ca="1">IF($AI41&gt;0,VLOOKUP($AI41,$B$21:$B$83,2,FALSE),FALSE)</f>
        <v>0</v>
      </c>
      <c r="AK41" s="582" t="b">
        <f t="shared" ca="1" si="24"/>
        <v>0</v>
      </c>
      <c r="AL41" s="580" t="b">
        <f t="shared" ca="1" si="22"/>
        <v>0</v>
      </c>
      <c r="AM41" s="580" t="b">
        <f t="shared" ca="1" si="23"/>
        <v>0</v>
      </c>
      <c r="AN41" s="485"/>
      <c r="AO41" s="485"/>
      <c r="AP41" s="485"/>
      <c r="AQ41" s="485"/>
      <c r="AR41" s="485"/>
      <c r="AS41" s="485"/>
      <c r="AT41" s="51"/>
      <c r="AU41" s="51"/>
      <c r="AV41" s="51"/>
      <c r="AW41" s="51"/>
      <c r="AX41" s="51"/>
      <c r="AY41" s="51"/>
      <c r="AZ41" s="51"/>
    </row>
    <row r="42" spans="1:52" ht="15.7" customHeight="1" x14ac:dyDescent="0.3">
      <c r="A42" s="479"/>
      <c r="B42" s="26">
        <v>9001</v>
      </c>
      <c r="C42" s="576"/>
      <c r="D42" s="574" t="str">
        <f ca="1">IF($AM42,"X","")</f>
        <v/>
      </c>
      <c r="E42" s="785">
        <f ca="1">IF($B42&gt;0,OFFSET(lvliste,$W42,W$8),"")</f>
        <v>0</v>
      </c>
      <c r="F42" s="786"/>
      <c r="G42" s="381">
        <f t="shared" ca="1" si="25"/>
        <v>0</v>
      </c>
      <c r="H42" s="381">
        <f t="shared" ca="1" si="25"/>
        <v>0</v>
      </c>
      <c r="I42" s="381">
        <f t="shared" ca="1" si="25"/>
        <v>0</v>
      </c>
      <c r="J42" s="597">
        <f t="shared" ca="1" si="26"/>
        <v>0</v>
      </c>
      <c r="K42" s="597">
        <f t="shared" ca="1" si="26"/>
        <v>0</v>
      </c>
      <c r="L42" s="597">
        <f t="shared" ca="1" si="26"/>
        <v>0</v>
      </c>
      <c r="M42" s="597">
        <f t="shared" ca="1" si="26"/>
        <v>0</v>
      </c>
      <c r="N42" s="593"/>
      <c r="O42" s="225">
        <f t="shared" ca="1" si="27"/>
        <v>0</v>
      </c>
      <c r="P42" s="225">
        <f t="shared" ca="1" si="27"/>
        <v>0</v>
      </c>
      <c r="Q42" s="225">
        <f t="shared" ca="1" si="27"/>
        <v>0</v>
      </c>
      <c r="R42" s="225">
        <f t="shared" ca="1" si="27"/>
        <v>0</v>
      </c>
      <c r="S42" s="32">
        <f t="shared" ca="1" si="28"/>
        <v>0</v>
      </c>
      <c r="T42" s="33">
        <f t="shared" ca="1" si="29"/>
        <v>0</v>
      </c>
      <c r="U42" s="33">
        <f t="shared" ca="1" si="30"/>
        <v>0</v>
      </c>
      <c r="V42" s="490"/>
      <c r="W42" s="491">
        <f t="shared" si="13"/>
        <v>57</v>
      </c>
      <c r="X42" s="485"/>
      <c r="Y42" s="485"/>
      <c r="Z42" s="485"/>
      <c r="AA42" s="485"/>
      <c r="AB42" s="485"/>
      <c r="AC42" s="576" t="b">
        <v>0</v>
      </c>
      <c r="AD42" s="576" t="b">
        <v>0</v>
      </c>
      <c r="AE42" s="582" t="b">
        <f ca="1">IF($B42&gt;0,OFFSET(lvliste,$W42,$AA$10),FALSE)</f>
        <v>0</v>
      </c>
      <c r="AF42" s="582" t="b">
        <f ca="1">IF($B42&gt;0,OFFSET(lvliste,$W42,$Y$10),FALSE)</f>
        <v>0</v>
      </c>
      <c r="AG42" s="582">
        <f ca="1">OFFSET(lvliste,$W42,$W$10)</f>
        <v>0</v>
      </c>
      <c r="AH42" s="581" t="b">
        <f ca="1">IF($AG42&gt;0,VLOOKUP($AG42,$B$21:$C$83,2,FALSE),FALSE)</f>
        <v>0</v>
      </c>
      <c r="AI42" s="491">
        <f ca="1">OFFSET(lvliste,$W42,$X$10)</f>
        <v>0</v>
      </c>
      <c r="AJ42" s="491" t="b">
        <f ca="1">IF($AI42&gt;0,VLOOKUP($AI42,$B$21:$B$83,2,FALSE),FALSE)</f>
        <v>0</v>
      </c>
      <c r="AK42" s="582" t="b">
        <f t="shared" ca="1" si="24"/>
        <v>0</v>
      </c>
      <c r="AL42" s="580" t="b">
        <f t="shared" ca="1" si="22"/>
        <v>0</v>
      </c>
      <c r="AM42" s="580" t="b">
        <f t="shared" ca="1" si="23"/>
        <v>0</v>
      </c>
      <c r="AN42" s="485"/>
      <c r="AO42" s="485"/>
      <c r="AP42" s="485"/>
      <c r="AQ42" s="485"/>
      <c r="AR42" s="485"/>
      <c r="AS42" s="485"/>
      <c r="AT42" s="51"/>
      <c r="AU42" s="51"/>
      <c r="AV42" s="51"/>
      <c r="AW42" s="51"/>
      <c r="AX42" s="51"/>
      <c r="AY42" s="51"/>
      <c r="AZ42" s="51"/>
    </row>
    <row r="43" spans="1:52" ht="15.7" customHeight="1" x14ac:dyDescent="0.3">
      <c r="A43" s="479"/>
      <c r="B43" s="26">
        <v>9002</v>
      </c>
      <c r="C43" s="576"/>
      <c r="D43" s="574" t="str">
        <f ca="1">IF($AM43,"X","")</f>
        <v/>
      </c>
      <c r="E43" s="785">
        <f ca="1">IF($B43&gt;0,OFFSET(lvliste,$W43,W$8),"")</f>
        <v>0</v>
      </c>
      <c r="F43" s="786"/>
      <c r="G43" s="381">
        <f t="shared" ca="1" si="25"/>
        <v>0</v>
      </c>
      <c r="H43" s="381">
        <f t="shared" ca="1" si="25"/>
        <v>0</v>
      </c>
      <c r="I43" s="381">
        <f t="shared" ca="1" si="25"/>
        <v>0</v>
      </c>
      <c r="J43" s="597">
        <f t="shared" ca="1" si="26"/>
        <v>0</v>
      </c>
      <c r="K43" s="597">
        <f t="shared" ca="1" si="26"/>
        <v>0</v>
      </c>
      <c r="L43" s="597">
        <f t="shared" ca="1" si="26"/>
        <v>0</v>
      </c>
      <c r="M43" s="597">
        <f t="shared" ca="1" si="26"/>
        <v>0</v>
      </c>
      <c r="N43" s="593"/>
      <c r="O43" s="225">
        <f t="shared" ca="1" si="27"/>
        <v>0</v>
      </c>
      <c r="P43" s="225">
        <f t="shared" ca="1" si="27"/>
        <v>0</v>
      </c>
      <c r="Q43" s="225">
        <f t="shared" ca="1" si="27"/>
        <v>0</v>
      </c>
      <c r="R43" s="225">
        <f t="shared" ca="1" si="27"/>
        <v>0</v>
      </c>
      <c r="S43" s="32">
        <f ca="1">SUM(J43:M43)*N43</f>
        <v>0</v>
      </c>
      <c r="T43" s="33">
        <f ca="1">IF(S43&gt;0, 1, 0)</f>
        <v>0</v>
      </c>
      <c r="U43" s="33">
        <f ca="1">T43*SUM(J43:M43)</f>
        <v>0</v>
      </c>
      <c r="V43" s="490"/>
      <c r="W43" s="491">
        <f t="shared" si="13"/>
        <v>58</v>
      </c>
      <c r="X43" s="485"/>
      <c r="Y43" s="485"/>
      <c r="Z43" s="485"/>
      <c r="AA43" s="485"/>
      <c r="AB43" s="485"/>
      <c r="AC43" s="576" t="b">
        <v>0</v>
      </c>
      <c r="AD43" s="576" t="b">
        <v>0</v>
      </c>
      <c r="AE43" s="582" t="b">
        <f ca="1">IF($B43&gt;0,OFFSET(lvliste,$W43,$AA$10),FALSE)</f>
        <v>0</v>
      </c>
      <c r="AF43" s="582" t="b">
        <f ca="1">IF($B43&gt;0,OFFSET(lvliste,$W43,$Y$10),FALSE)</f>
        <v>0</v>
      </c>
      <c r="AG43" s="582">
        <f ca="1">OFFSET(lvliste,$W43,$W$10)</f>
        <v>0</v>
      </c>
      <c r="AH43" s="581" t="b">
        <f ca="1">IF($AG43&gt;0,VLOOKUP($AG43,$B$21:$C$83,2,FALSE),FALSE)</f>
        <v>0</v>
      </c>
      <c r="AI43" s="491">
        <f ca="1">OFFSET(lvliste,$W43,$X$10)</f>
        <v>0</v>
      </c>
      <c r="AJ43" s="491" t="b">
        <f ca="1">IF($AI43&gt;0,VLOOKUP($AI43,$B$21:$B$83,2,FALSE),FALSE)</f>
        <v>0</v>
      </c>
      <c r="AK43" s="582" t="b">
        <f t="shared" ca="1" si="24"/>
        <v>0</v>
      </c>
      <c r="AL43" s="580" t="b">
        <f t="shared" ca="1" si="22"/>
        <v>0</v>
      </c>
      <c r="AM43" s="580" t="b">
        <f t="shared" ca="1" si="23"/>
        <v>0</v>
      </c>
      <c r="AN43" s="485"/>
      <c r="AO43" s="485"/>
      <c r="AP43" s="485"/>
      <c r="AQ43" s="485"/>
      <c r="AR43" s="485"/>
      <c r="AS43" s="485"/>
      <c r="AT43" s="51"/>
      <c r="AU43" s="51"/>
      <c r="AV43" s="51"/>
      <c r="AW43" s="51"/>
      <c r="AX43" s="51"/>
      <c r="AY43" s="51"/>
      <c r="AZ43" s="51"/>
    </row>
    <row r="44" spans="1:52" ht="15.7" customHeight="1" x14ac:dyDescent="0.3">
      <c r="A44" s="479"/>
      <c r="B44" s="26">
        <v>9003</v>
      </c>
      <c r="C44" s="576"/>
      <c r="D44" s="574" t="str">
        <f ca="1">IF($AM44,"X","")</f>
        <v/>
      </c>
      <c r="E44" s="785">
        <f ca="1">IF($B44&gt;0,OFFSET(lvliste,$W44,W$8),"")</f>
        <v>0</v>
      </c>
      <c r="F44" s="786"/>
      <c r="G44" s="381">
        <f t="shared" ca="1" si="25"/>
        <v>0</v>
      </c>
      <c r="H44" s="381">
        <f t="shared" ca="1" si="25"/>
        <v>0</v>
      </c>
      <c r="I44" s="381">
        <f t="shared" ca="1" si="25"/>
        <v>0</v>
      </c>
      <c r="J44" s="597">
        <f t="shared" ca="1" si="26"/>
        <v>0</v>
      </c>
      <c r="K44" s="597">
        <f t="shared" ca="1" si="26"/>
        <v>0</v>
      </c>
      <c r="L44" s="597">
        <f t="shared" ca="1" si="26"/>
        <v>0</v>
      </c>
      <c r="M44" s="597">
        <f t="shared" ca="1" si="26"/>
        <v>0</v>
      </c>
      <c r="N44" s="593"/>
      <c r="O44" s="225">
        <f t="shared" ca="1" si="27"/>
        <v>0</v>
      </c>
      <c r="P44" s="225">
        <f t="shared" ca="1" si="27"/>
        <v>0</v>
      </c>
      <c r="Q44" s="225">
        <f t="shared" ca="1" si="27"/>
        <v>0</v>
      </c>
      <c r="R44" s="225">
        <f t="shared" ca="1" si="27"/>
        <v>0</v>
      </c>
      <c r="S44" s="32">
        <f t="shared" ca="1" si="28"/>
        <v>0</v>
      </c>
      <c r="T44" s="33">
        <f t="shared" ca="1" si="29"/>
        <v>0</v>
      </c>
      <c r="U44" s="33">
        <f t="shared" ca="1" si="30"/>
        <v>0</v>
      </c>
      <c r="V44" s="490"/>
      <c r="W44" s="491">
        <f t="shared" si="13"/>
        <v>59</v>
      </c>
      <c r="X44" s="485"/>
      <c r="Y44" s="485"/>
      <c r="Z44" s="485"/>
      <c r="AA44" s="485"/>
      <c r="AB44" s="485"/>
      <c r="AC44" s="576" t="b">
        <v>0</v>
      </c>
      <c r="AD44" s="576" t="b">
        <v>0</v>
      </c>
      <c r="AE44" s="582" t="b">
        <f ca="1">IF($B44&gt;0,OFFSET(lvliste,$W44,$AA$10),FALSE)</f>
        <v>0</v>
      </c>
      <c r="AF44" s="582" t="b">
        <f ca="1">IF($B44&gt;0,OFFSET(lvliste,$W44,$Y$10),FALSE)</f>
        <v>0</v>
      </c>
      <c r="AG44" s="582">
        <f ca="1">OFFSET(lvliste,$W44,$W$10)</f>
        <v>0</v>
      </c>
      <c r="AH44" s="581" t="b">
        <f ca="1">IF($AG44&gt;0,VLOOKUP($AG44,$B$21:$C$83,2,FALSE),FALSE)</f>
        <v>0</v>
      </c>
      <c r="AI44" s="491">
        <f ca="1">OFFSET(lvliste,$W44,$X$10)</f>
        <v>0</v>
      </c>
      <c r="AJ44" s="491" t="b">
        <f ca="1">IF($AI44&gt;0,VLOOKUP($AI44,$B$21:$B$83,2,FALSE),FALSE)</f>
        <v>0</v>
      </c>
      <c r="AK44" s="582" t="b">
        <f t="shared" ca="1" si="24"/>
        <v>0</v>
      </c>
      <c r="AL44" s="580" t="b">
        <f t="shared" ca="1" si="22"/>
        <v>0</v>
      </c>
      <c r="AM44" s="580" t="b">
        <f t="shared" ca="1" si="23"/>
        <v>0</v>
      </c>
      <c r="AN44" s="485"/>
      <c r="AO44" s="485"/>
      <c r="AP44" s="485"/>
      <c r="AQ44" s="485"/>
      <c r="AR44" s="485"/>
      <c r="AS44" s="485"/>
      <c r="AT44" s="51"/>
      <c r="AU44" s="51"/>
      <c r="AV44" s="51"/>
      <c r="AW44" s="51"/>
      <c r="AX44" s="51"/>
      <c r="AY44" s="51"/>
      <c r="AZ44" s="51"/>
    </row>
    <row r="45" spans="1:52" ht="15.7" customHeight="1" x14ac:dyDescent="0.3">
      <c r="A45" s="479"/>
      <c r="C45" s="576"/>
      <c r="D45" s="71"/>
      <c r="E45" s="511"/>
      <c r="F45" s="512"/>
      <c r="G45" s="513"/>
      <c r="H45" s="513"/>
      <c r="I45" s="513"/>
      <c r="J45" s="222"/>
      <c r="K45" s="222"/>
      <c r="L45" s="223"/>
      <c r="M45" s="592"/>
      <c r="N45" s="513"/>
      <c r="O45" s="496"/>
      <c r="P45" s="496"/>
      <c r="Q45" s="497"/>
      <c r="R45" s="498"/>
      <c r="S45" s="32">
        <f t="shared" si="28"/>
        <v>0</v>
      </c>
      <c r="T45" s="33">
        <f t="shared" si="29"/>
        <v>0</v>
      </c>
      <c r="U45" s="33">
        <f t="shared" si="30"/>
        <v>0</v>
      </c>
      <c r="V45" s="490"/>
      <c r="W45" s="491"/>
      <c r="X45" s="485"/>
      <c r="Y45" s="485"/>
      <c r="Z45" s="485"/>
      <c r="AA45" s="485"/>
      <c r="AB45" s="485"/>
      <c r="AC45" s="576"/>
      <c r="AD45" s="576"/>
      <c r="AE45" s="582"/>
      <c r="AF45" s="582"/>
      <c r="AG45" s="582"/>
      <c r="AH45" s="581"/>
      <c r="AI45" s="491"/>
      <c r="AJ45" s="491"/>
      <c r="AK45" s="582"/>
      <c r="AL45" s="580"/>
      <c r="AM45" s="580"/>
      <c r="AN45" s="485"/>
      <c r="AO45" s="485"/>
      <c r="AP45" s="485"/>
      <c r="AQ45" s="485"/>
      <c r="AR45" s="485"/>
      <c r="AS45" s="485"/>
      <c r="AT45" s="51"/>
      <c r="AU45" s="51"/>
      <c r="AV45" s="51"/>
      <c r="AW45" s="51"/>
      <c r="AX45" s="51"/>
      <c r="AY45" s="51"/>
      <c r="AZ45" s="51"/>
    </row>
    <row r="46" spans="1:52" ht="18" customHeight="1" x14ac:dyDescent="0.3">
      <c r="A46" s="479"/>
      <c r="C46" s="576"/>
      <c r="D46" s="598" t="s">
        <v>216</v>
      </c>
      <c r="F46" s="512"/>
      <c r="G46" s="513"/>
      <c r="H46" s="513"/>
      <c r="I46" s="513"/>
      <c r="J46" s="222"/>
      <c r="K46" s="222"/>
      <c r="L46" s="223"/>
      <c r="M46" s="498"/>
      <c r="N46" s="513"/>
      <c r="O46" s="496"/>
      <c r="P46" s="496"/>
      <c r="Q46" s="497"/>
      <c r="R46" s="498"/>
      <c r="S46" s="32">
        <f t="shared" si="28"/>
        <v>0</v>
      </c>
      <c r="T46" s="33">
        <f t="shared" si="29"/>
        <v>0</v>
      </c>
      <c r="U46" s="33">
        <f t="shared" si="30"/>
        <v>0</v>
      </c>
      <c r="V46" s="490"/>
      <c r="W46" s="491"/>
      <c r="X46" s="485"/>
      <c r="Y46" s="485"/>
      <c r="Z46" s="485"/>
      <c r="AA46" s="485"/>
      <c r="AB46" s="485"/>
      <c r="AC46" s="576"/>
      <c r="AD46" s="576"/>
      <c r="AE46" s="582" t="b">
        <f t="shared" ref="AE46:AE83" ca="1" si="31">IF($B46&gt;0,OFFSET(lvliste,$W46,$AA$10),FALSE)</f>
        <v>0</v>
      </c>
      <c r="AF46" s="582"/>
      <c r="AG46" s="582"/>
      <c r="AH46" s="581" t="b">
        <f t="shared" ref="AH46:AH83" si="32">IF($AG46&gt;0,VLOOKUP($AG46,$B$21:$C$83,2,FALSE),FALSE)</f>
        <v>0</v>
      </c>
      <c r="AI46" s="491"/>
      <c r="AJ46" s="491"/>
      <c r="AK46" s="582"/>
      <c r="AL46" s="580" t="b">
        <f t="shared" ca="1" si="22"/>
        <v>1</v>
      </c>
      <c r="AM46" s="580" t="b">
        <f t="shared" ca="1" si="23"/>
        <v>1</v>
      </c>
      <c r="AN46" s="485"/>
      <c r="AO46" s="485"/>
      <c r="AP46" s="485"/>
      <c r="AQ46" s="485"/>
      <c r="AR46" s="485"/>
      <c r="AS46" s="485"/>
      <c r="AT46" s="51"/>
      <c r="AU46" s="51"/>
      <c r="AV46" s="51"/>
      <c r="AW46" s="51"/>
      <c r="AX46" s="51"/>
      <c r="AY46" s="51"/>
      <c r="AZ46" s="51"/>
    </row>
    <row r="47" spans="1:52" ht="15.7" customHeight="1" x14ac:dyDescent="0.3">
      <c r="A47" s="479"/>
      <c r="B47" s="26">
        <v>112</v>
      </c>
      <c r="C47" s="576" t="b">
        <f t="shared" ref="C47:C83" si="33">$AC47</f>
        <v>0</v>
      </c>
      <c r="D47" s="380"/>
      <c r="E47" s="778" t="str">
        <f t="shared" ref="E47:E83" ca="1" si="34">IF($B47&gt;0,OFFSET(lvliste,$W47,W$8),"")</f>
        <v>Mathematik III</v>
      </c>
      <c r="F47" s="779"/>
      <c r="G47" s="596">
        <f t="shared" ref="G47:G83" ca="1" si="35">IF($B47&gt;0,OFFSET(lvliste,$W47,X$8),"")</f>
        <v>4112</v>
      </c>
      <c r="H47" s="86" t="str">
        <f t="shared" ref="H47:H83" ca="1" si="36">IF($B47&gt;0,OFFSET(lvliste,$W47,Y$8),"")</f>
        <v>Meister</v>
      </c>
      <c r="I47" s="86" t="str">
        <f t="shared" ref="I47:I83" ca="1" si="37">IF($B47&gt;0,OFFSET(lvliste,$W47,Z$8),"")</f>
        <v>WS</v>
      </c>
      <c r="J47" s="381">
        <f t="shared" ref="J47:J83" ca="1" si="38">IF(AND($AL47,$B47&gt;0),OFFSET(lvliste,$W47,AA$8),0)</f>
        <v>0</v>
      </c>
      <c r="K47" s="381">
        <f t="shared" ref="K47:K83" ca="1" si="39">IF(AND($AL47,$B47&gt;0),OFFSET(lvliste,$W47,AB$8),0)</f>
        <v>0</v>
      </c>
      <c r="L47" s="381">
        <f t="shared" ref="L47:L83" ca="1" si="40">IF(AND($AL47,$B47&gt;0),OFFSET(lvliste,$W47,AC$8),0)</f>
        <v>0</v>
      </c>
      <c r="M47" s="381">
        <f t="shared" ref="M47:M83" ca="1" si="41">IF(AND($AL47,$B47&gt;0),OFFSET(lvliste,$W47,AD$8),0)</f>
        <v>0</v>
      </c>
      <c r="N47" s="230"/>
      <c r="O47" s="225">
        <f t="shared" ref="O47:O83" ca="1" si="42">IF(AND($AM47,$B47&gt;0),OFFSET(lvliste,$W47,AA$8),0)</f>
        <v>0</v>
      </c>
      <c r="P47" s="225">
        <f t="shared" ref="P47:P83" ca="1" si="43">IF(AND($AM47,$B47&gt;0),OFFSET(lvliste,$W47,AB$8),0)</f>
        <v>0</v>
      </c>
      <c r="Q47" s="225">
        <f t="shared" ref="Q47:Q83" ca="1" si="44">IF(AND($AM47,$B47&gt;0),OFFSET(lvliste,$W47,AC$8),0)</f>
        <v>0</v>
      </c>
      <c r="R47" s="225">
        <f t="shared" ref="R47:R83" ca="1" si="45">IF(AND($AM47,$B47&gt;0),OFFSET(lvliste,$W47,AD$8),0)</f>
        <v>0</v>
      </c>
      <c r="S47" s="32">
        <f t="shared" ref="S47:S54" ca="1" si="46">SUM(J47:M47)*N47</f>
        <v>0</v>
      </c>
      <c r="T47" s="33">
        <f t="shared" ref="T47:T83" ca="1" si="47">IF(S47&gt;0, 1, 0)</f>
        <v>0</v>
      </c>
      <c r="U47" s="33">
        <f t="shared" ref="U47:U54" ca="1" si="48">T47*SUM(J47:M47)</f>
        <v>0</v>
      </c>
      <c r="V47" s="33"/>
      <c r="W47" s="231">
        <f t="shared" ref="W47:W83" si="49">IF($B47&gt;0,VLOOKUP($B47,lvlistenbereich,2,FALSE)-$V$10,0)</f>
        <v>32</v>
      </c>
      <c r="X47" s="51"/>
      <c r="Y47" s="51"/>
      <c r="Z47" s="51"/>
      <c r="AA47" s="51"/>
      <c r="AB47" s="51"/>
      <c r="AC47" s="576" t="b">
        <f>OR((TRIM($D47)="x"),(TRIM($D47)="X"))</f>
        <v>0</v>
      </c>
      <c r="AD47" s="576" t="b">
        <f>OR((TRIM($D47)="Z"),(TRIM($D47)="z"))</f>
        <v>0</v>
      </c>
      <c r="AE47" s="583" t="b">
        <f t="shared" ca="1" si="31"/>
        <v>0</v>
      </c>
      <c r="AF47" s="583" t="b">
        <f t="shared" ref="AF47:AF83" ca="1" si="50">IF($B47&gt;0,OFFSET(lvliste,$W47,$Y$10),FALSE)</f>
        <v>0</v>
      </c>
      <c r="AG47" s="583">
        <f t="shared" ref="AG47:AG83" ca="1" si="51">OFFSET(lvliste,$W47,$W$10)</f>
        <v>0</v>
      </c>
      <c r="AH47" s="581" t="b">
        <f t="shared" ca="1" si="32"/>
        <v>0</v>
      </c>
      <c r="AI47" s="584">
        <f t="shared" ref="AI47:AI83" ca="1" si="52">OFFSET(lvliste,$W47,$X$10)</f>
        <v>0</v>
      </c>
      <c r="AJ47" s="584" t="b">
        <f t="shared" ref="AJ47:AJ83" ca="1" si="53">IF($AI47&gt;0,VLOOKUP($AI47,$B$21:$B$83,2,FALSE),FALSE)</f>
        <v>0</v>
      </c>
      <c r="AK47" s="583" t="b">
        <f t="shared" ca="1" si="24"/>
        <v>0</v>
      </c>
      <c r="AL47" s="580" t="b">
        <f t="shared" ca="1" si="22"/>
        <v>0</v>
      </c>
      <c r="AM47" s="580" t="b">
        <f t="shared" ca="1" si="23"/>
        <v>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5.7" customHeight="1" x14ac:dyDescent="0.3">
      <c r="A48" s="479"/>
      <c r="B48" s="26">
        <v>117</v>
      </c>
      <c r="C48" s="576" t="b">
        <f t="shared" si="33"/>
        <v>0</v>
      </c>
      <c r="D48" s="380"/>
      <c r="E48" s="778" t="str">
        <f t="shared" ca="1" si="34"/>
        <v>Mathematik III - Differentialgleichungen/Funktionentheorie</v>
      </c>
      <c r="F48" s="779"/>
      <c r="G48" s="87">
        <f t="shared" ca="1" si="35"/>
        <v>4111</v>
      </c>
      <c r="H48" s="87" t="str">
        <f t="shared" ca="1" si="36"/>
        <v>Strampp</v>
      </c>
      <c r="I48" s="87" t="str">
        <f t="shared" ca="1" si="37"/>
        <v>WS</v>
      </c>
      <c r="J48" s="379">
        <f t="shared" ca="1" si="38"/>
        <v>0</v>
      </c>
      <c r="K48" s="379">
        <f t="shared" ca="1" si="39"/>
        <v>0</v>
      </c>
      <c r="L48" s="379">
        <f t="shared" ca="1" si="40"/>
        <v>0</v>
      </c>
      <c r="M48" s="379">
        <f t="shared" ca="1" si="41"/>
        <v>0</v>
      </c>
      <c r="N48" s="230"/>
      <c r="O48" s="225">
        <f t="shared" ca="1" si="42"/>
        <v>0</v>
      </c>
      <c r="P48" s="225">
        <f t="shared" ca="1" si="43"/>
        <v>0</v>
      </c>
      <c r="Q48" s="225">
        <f t="shared" ca="1" si="44"/>
        <v>0</v>
      </c>
      <c r="R48" s="225">
        <f t="shared" ca="1" si="45"/>
        <v>0</v>
      </c>
      <c r="S48" s="32">
        <f t="shared" ca="1" si="46"/>
        <v>0</v>
      </c>
      <c r="T48" s="33">
        <f t="shared" ca="1" si="47"/>
        <v>0</v>
      </c>
      <c r="U48" s="33">
        <f t="shared" ca="1" si="48"/>
        <v>0</v>
      </c>
      <c r="V48" s="33"/>
      <c r="W48" s="231">
        <f t="shared" si="49"/>
        <v>37</v>
      </c>
      <c r="X48" s="51"/>
      <c r="Y48" s="51"/>
      <c r="Z48" s="51"/>
      <c r="AA48" s="51"/>
      <c r="AB48" s="51"/>
      <c r="AC48" s="576" t="b">
        <f t="shared" ref="AC48:AC83" si="54">OR((TRIM($D48)="x"),(TRIM($D48)="X"))</f>
        <v>0</v>
      </c>
      <c r="AD48" s="576" t="b">
        <f t="shared" ref="AD48:AD83" si="55">OR((TRIM($D48)="Z"),(TRIM($D48)="z"))</f>
        <v>0</v>
      </c>
      <c r="AE48" s="583" t="b">
        <f t="shared" ca="1" si="31"/>
        <v>0</v>
      </c>
      <c r="AF48" s="583" t="b">
        <f t="shared" ca="1" si="50"/>
        <v>0</v>
      </c>
      <c r="AG48" s="583">
        <f t="shared" ca="1" si="51"/>
        <v>0</v>
      </c>
      <c r="AH48" s="581" t="b">
        <f t="shared" ca="1" si="32"/>
        <v>0</v>
      </c>
      <c r="AI48" s="584">
        <f t="shared" ca="1" si="52"/>
        <v>0</v>
      </c>
      <c r="AJ48" s="584" t="b">
        <f t="shared" ca="1" si="53"/>
        <v>0</v>
      </c>
      <c r="AK48" s="583" t="b">
        <f t="shared" ca="1" si="24"/>
        <v>0</v>
      </c>
      <c r="AL48" s="580" t="b">
        <f t="shared" ca="1" si="22"/>
        <v>0</v>
      </c>
      <c r="AM48" s="580" t="b">
        <f t="shared" ca="1" si="23"/>
        <v>0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.7" customHeight="1" x14ac:dyDescent="0.3">
      <c r="A49" s="479"/>
      <c r="B49" s="26">
        <v>120</v>
      </c>
      <c r="C49" s="576" t="b">
        <f t="shared" si="33"/>
        <v>0</v>
      </c>
      <c r="D49" s="380"/>
      <c r="E49" s="778" t="str">
        <f t="shared" ca="1" si="34"/>
        <v>Differentialgleichungen für Master-Ingenieurwissenschaften</v>
      </c>
      <c r="F49" s="779"/>
      <c r="G49" s="87">
        <f t="shared" ca="1" si="35"/>
        <v>4219</v>
      </c>
      <c r="H49" s="87" t="str">
        <f t="shared" ca="1" si="36"/>
        <v>Strampp</v>
      </c>
      <c r="I49" s="87" t="str">
        <f t="shared" ca="1" si="37"/>
        <v>WS</v>
      </c>
      <c r="J49" s="379">
        <f t="shared" ca="1" si="38"/>
        <v>0</v>
      </c>
      <c r="K49" s="379">
        <f t="shared" ca="1" si="39"/>
        <v>0</v>
      </c>
      <c r="L49" s="379">
        <f t="shared" ca="1" si="40"/>
        <v>0</v>
      </c>
      <c r="M49" s="379">
        <f t="shared" ca="1" si="41"/>
        <v>0</v>
      </c>
      <c r="N49" s="230"/>
      <c r="O49" s="225">
        <f t="shared" ca="1" si="42"/>
        <v>0</v>
      </c>
      <c r="P49" s="225">
        <f t="shared" ca="1" si="43"/>
        <v>0</v>
      </c>
      <c r="Q49" s="225">
        <f t="shared" ca="1" si="44"/>
        <v>0</v>
      </c>
      <c r="R49" s="225">
        <f t="shared" ca="1" si="45"/>
        <v>0</v>
      </c>
      <c r="S49" s="32">
        <f t="shared" ca="1" si="46"/>
        <v>0</v>
      </c>
      <c r="T49" s="33">
        <f t="shared" ca="1" si="47"/>
        <v>0</v>
      </c>
      <c r="U49" s="33">
        <f t="shared" ca="1" si="48"/>
        <v>0</v>
      </c>
      <c r="V49" s="33"/>
      <c r="W49" s="231">
        <f t="shared" si="49"/>
        <v>40</v>
      </c>
      <c r="X49" s="51"/>
      <c r="Y49" s="51"/>
      <c r="Z49" s="51"/>
      <c r="AA49" s="51"/>
      <c r="AB49" s="51"/>
      <c r="AC49" s="576" t="b">
        <f t="shared" si="54"/>
        <v>0</v>
      </c>
      <c r="AD49" s="576" t="b">
        <f t="shared" si="55"/>
        <v>0</v>
      </c>
      <c r="AE49" s="583" t="b">
        <f t="shared" ca="1" si="31"/>
        <v>0</v>
      </c>
      <c r="AF49" s="583" t="b">
        <f t="shared" ca="1" si="50"/>
        <v>0</v>
      </c>
      <c r="AG49" s="583">
        <f t="shared" ca="1" si="51"/>
        <v>0</v>
      </c>
      <c r="AH49" s="581" t="b">
        <f t="shared" ca="1" si="32"/>
        <v>0</v>
      </c>
      <c r="AI49" s="584">
        <f t="shared" ca="1" si="52"/>
        <v>0</v>
      </c>
      <c r="AJ49" s="584" t="b">
        <f t="shared" ca="1" si="53"/>
        <v>0</v>
      </c>
      <c r="AK49" s="583" t="b">
        <f t="shared" ca="1" si="24"/>
        <v>0</v>
      </c>
      <c r="AL49" s="580" t="b">
        <f t="shared" ca="1" si="22"/>
        <v>0</v>
      </c>
      <c r="AM49" s="580" t="b">
        <f t="shared" ca="1" si="23"/>
        <v>0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5" customHeight="1" x14ac:dyDescent="0.3">
      <c r="A50" s="479"/>
      <c r="B50" s="26">
        <v>113</v>
      </c>
      <c r="C50" s="576" t="b">
        <f t="shared" si="33"/>
        <v>0</v>
      </c>
      <c r="D50" s="380"/>
      <c r="E50" s="778" t="str">
        <f t="shared" ca="1" si="34"/>
        <v xml:space="preserve">Höhere Mathematik IV: Stochastik für Ing. </v>
      </c>
      <c r="F50" s="779"/>
      <c r="G50" s="87">
        <f t="shared" ca="1" si="35"/>
        <v>4110</v>
      </c>
      <c r="H50" s="87" t="str">
        <f t="shared" ca="1" si="36"/>
        <v>Heil</v>
      </c>
      <c r="I50" s="87" t="str">
        <f t="shared" ca="1" si="37"/>
        <v>WS</v>
      </c>
      <c r="J50" s="379">
        <f t="shared" ca="1" si="38"/>
        <v>0</v>
      </c>
      <c r="K50" s="379">
        <f t="shared" ca="1" si="39"/>
        <v>0</v>
      </c>
      <c r="L50" s="379">
        <f t="shared" ca="1" si="40"/>
        <v>0</v>
      </c>
      <c r="M50" s="379">
        <f t="shared" ca="1" si="41"/>
        <v>0</v>
      </c>
      <c r="N50" s="230"/>
      <c r="O50" s="225">
        <f t="shared" ca="1" si="42"/>
        <v>0</v>
      </c>
      <c r="P50" s="225">
        <f t="shared" ca="1" si="43"/>
        <v>0</v>
      </c>
      <c r="Q50" s="225">
        <f t="shared" ca="1" si="44"/>
        <v>0</v>
      </c>
      <c r="R50" s="225">
        <f t="shared" ca="1" si="45"/>
        <v>0</v>
      </c>
      <c r="S50" s="32">
        <f t="shared" ca="1" si="46"/>
        <v>0</v>
      </c>
      <c r="T50" s="33">
        <f t="shared" ca="1" si="47"/>
        <v>0</v>
      </c>
      <c r="U50" s="33">
        <f t="shared" ca="1" si="48"/>
        <v>0</v>
      </c>
      <c r="V50" s="33"/>
      <c r="W50" s="231">
        <f t="shared" si="49"/>
        <v>33</v>
      </c>
      <c r="X50" s="51"/>
      <c r="Y50" s="51"/>
      <c r="Z50" s="51"/>
      <c r="AA50" s="51"/>
      <c r="AB50" s="51"/>
      <c r="AC50" s="576" t="b">
        <f t="shared" si="54"/>
        <v>0</v>
      </c>
      <c r="AD50" s="576" t="b">
        <f t="shared" si="55"/>
        <v>0</v>
      </c>
      <c r="AE50" s="583" t="b">
        <f t="shared" ca="1" si="31"/>
        <v>0</v>
      </c>
      <c r="AF50" s="583" t="b">
        <f t="shared" ca="1" si="50"/>
        <v>0</v>
      </c>
      <c r="AG50" s="583">
        <f t="shared" ca="1" si="51"/>
        <v>0</v>
      </c>
      <c r="AH50" s="581" t="b">
        <f t="shared" ca="1" si="32"/>
        <v>0</v>
      </c>
      <c r="AI50" s="584">
        <f t="shared" ca="1" si="52"/>
        <v>0</v>
      </c>
      <c r="AJ50" s="584" t="b">
        <f t="shared" ca="1" si="53"/>
        <v>0</v>
      </c>
      <c r="AK50" s="583" t="b">
        <f t="shared" ca="1" si="24"/>
        <v>0</v>
      </c>
      <c r="AL50" s="580" t="b">
        <f t="shared" ca="1" si="22"/>
        <v>0</v>
      </c>
      <c r="AM50" s="580" t="b">
        <f t="shared" ca="1" si="23"/>
        <v>0</v>
      </c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5.7" customHeight="1" x14ac:dyDescent="0.3">
      <c r="A51" s="479"/>
      <c r="B51" s="26">
        <v>114</v>
      </c>
      <c r="C51" s="576" t="b">
        <f t="shared" si="33"/>
        <v>0</v>
      </c>
      <c r="D51" s="380"/>
      <c r="E51" s="778" t="str">
        <f t="shared" ca="1" si="34"/>
        <v>Höhere Mathematik IV: Numerische Mathematik für Ingenieure</v>
      </c>
      <c r="F51" s="779"/>
      <c r="G51" s="87">
        <f t="shared" ca="1" si="35"/>
        <v>4113</v>
      </c>
      <c r="H51" s="87" t="str">
        <f t="shared" ca="1" si="36"/>
        <v>Kemm</v>
      </c>
      <c r="I51" s="87" t="str">
        <f t="shared" ca="1" si="37"/>
        <v>SS</v>
      </c>
      <c r="J51" s="379">
        <f t="shared" ca="1" si="38"/>
        <v>0</v>
      </c>
      <c r="K51" s="379">
        <f t="shared" ca="1" si="39"/>
        <v>0</v>
      </c>
      <c r="L51" s="379">
        <f t="shared" ca="1" si="40"/>
        <v>0</v>
      </c>
      <c r="M51" s="379">
        <f t="shared" ca="1" si="41"/>
        <v>0</v>
      </c>
      <c r="N51" s="230"/>
      <c r="O51" s="225">
        <f t="shared" ca="1" si="42"/>
        <v>0</v>
      </c>
      <c r="P51" s="225">
        <f t="shared" ca="1" si="43"/>
        <v>0</v>
      </c>
      <c r="Q51" s="225">
        <f t="shared" ca="1" si="44"/>
        <v>0</v>
      </c>
      <c r="R51" s="225">
        <f t="shared" ca="1" si="45"/>
        <v>0</v>
      </c>
      <c r="S51" s="32">
        <f t="shared" ca="1" si="46"/>
        <v>0</v>
      </c>
      <c r="T51" s="33">
        <f t="shared" ca="1" si="47"/>
        <v>0</v>
      </c>
      <c r="U51" s="33">
        <f t="shared" ca="1" si="48"/>
        <v>0</v>
      </c>
      <c r="V51" s="33"/>
      <c r="W51" s="231">
        <f t="shared" si="49"/>
        <v>34</v>
      </c>
      <c r="X51" s="51"/>
      <c r="Y51" s="51"/>
      <c r="Z51" s="51"/>
      <c r="AA51" s="51"/>
      <c r="AB51" s="51"/>
      <c r="AC51" s="576" t="b">
        <f t="shared" si="54"/>
        <v>0</v>
      </c>
      <c r="AD51" s="576" t="b">
        <f t="shared" si="55"/>
        <v>0</v>
      </c>
      <c r="AE51" s="583" t="b">
        <f t="shared" ca="1" si="31"/>
        <v>0</v>
      </c>
      <c r="AF51" s="583" t="b">
        <f t="shared" ca="1" si="50"/>
        <v>0</v>
      </c>
      <c r="AG51" s="583">
        <f t="shared" ca="1" si="51"/>
        <v>0</v>
      </c>
      <c r="AH51" s="581" t="b">
        <f t="shared" ca="1" si="32"/>
        <v>0</v>
      </c>
      <c r="AI51" s="584">
        <f t="shared" ca="1" si="52"/>
        <v>0</v>
      </c>
      <c r="AJ51" s="584" t="b">
        <f t="shared" ca="1" si="53"/>
        <v>0</v>
      </c>
      <c r="AK51" s="583" t="b">
        <f t="shared" ca="1" si="24"/>
        <v>0</v>
      </c>
      <c r="AL51" s="580" t="b">
        <f t="shared" ca="1" si="22"/>
        <v>0</v>
      </c>
      <c r="AM51" s="580" t="b">
        <f t="shared" ca="1" si="23"/>
        <v>0</v>
      </c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5.7" customHeight="1" x14ac:dyDescent="0.3">
      <c r="A52" s="479"/>
      <c r="B52" s="26">
        <v>103</v>
      </c>
      <c r="C52" s="576" t="b">
        <f t="shared" si="33"/>
        <v>0</v>
      </c>
      <c r="D52" s="380"/>
      <c r="E52" s="778" t="str">
        <f t="shared" ca="1" si="34"/>
        <v>Turbomaschinen Teil 1 (statt Pfl.-LV Turbomasch. Lawerenz)</v>
      </c>
      <c r="F52" s="779"/>
      <c r="G52" s="87">
        <f t="shared" ca="1" si="35"/>
        <v>4256</v>
      </c>
      <c r="H52" s="87" t="str">
        <f t="shared" ca="1" si="36"/>
        <v>Krumme</v>
      </c>
      <c r="I52" s="87" t="str">
        <f t="shared" ca="1" si="37"/>
        <v>WS</v>
      </c>
      <c r="J52" s="379">
        <f t="shared" ca="1" si="38"/>
        <v>0</v>
      </c>
      <c r="K52" s="379">
        <f t="shared" ca="1" si="39"/>
        <v>0</v>
      </c>
      <c r="L52" s="379">
        <f t="shared" ca="1" si="40"/>
        <v>0</v>
      </c>
      <c r="M52" s="379">
        <f t="shared" ca="1" si="41"/>
        <v>0</v>
      </c>
      <c r="N52" s="230"/>
      <c r="O52" s="225">
        <f t="shared" ca="1" si="42"/>
        <v>0</v>
      </c>
      <c r="P52" s="225">
        <f t="shared" ca="1" si="43"/>
        <v>0</v>
      </c>
      <c r="Q52" s="225">
        <f t="shared" ca="1" si="44"/>
        <v>0</v>
      </c>
      <c r="R52" s="225">
        <f t="shared" ca="1" si="45"/>
        <v>0</v>
      </c>
      <c r="S52" s="32">
        <f t="shared" ca="1" si="46"/>
        <v>0</v>
      </c>
      <c r="T52" s="33">
        <f t="shared" ca="1" si="47"/>
        <v>0</v>
      </c>
      <c r="U52" s="33">
        <f t="shared" ca="1" si="48"/>
        <v>0</v>
      </c>
      <c r="V52" s="33"/>
      <c r="W52" s="231">
        <f t="shared" si="49"/>
        <v>23</v>
      </c>
      <c r="X52" s="51"/>
      <c r="Y52" s="51"/>
      <c r="Z52" s="51"/>
      <c r="AA52" s="51"/>
      <c r="AB52" s="51"/>
      <c r="AC52" s="576" t="b">
        <f t="shared" si="54"/>
        <v>0</v>
      </c>
      <c r="AD52" s="576" t="b">
        <f t="shared" si="55"/>
        <v>0</v>
      </c>
      <c r="AE52" s="583" t="b">
        <f t="shared" ca="1" si="31"/>
        <v>0</v>
      </c>
      <c r="AF52" s="583" t="b">
        <f t="shared" ca="1" si="50"/>
        <v>0</v>
      </c>
      <c r="AG52" s="583">
        <f t="shared" ca="1" si="51"/>
        <v>0</v>
      </c>
      <c r="AH52" s="581" t="b">
        <f t="shared" ca="1" si="32"/>
        <v>0</v>
      </c>
      <c r="AI52" s="584">
        <f t="shared" ca="1" si="52"/>
        <v>0</v>
      </c>
      <c r="AJ52" s="584" t="b">
        <f t="shared" ca="1" si="53"/>
        <v>0</v>
      </c>
      <c r="AK52" s="583" t="b">
        <f t="shared" ca="1" si="24"/>
        <v>0</v>
      </c>
      <c r="AL52" s="580" t="b">
        <f t="shared" ca="1" si="22"/>
        <v>0</v>
      </c>
      <c r="AM52" s="580" t="b">
        <f t="shared" ca="1" si="23"/>
        <v>0</v>
      </c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5.7" customHeight="1" x14ac:dyDescent="0.3">
      <c r="A53" s="479"/>
      <c r="B53" s="26">
        <v>104</v>
      </c>
      <c r="C53" s="576" t="b">
        <f t="shared" si="33"/>
        <v>0</v>
      </c>
      <c r="D53" s="380"/>
      <c r="E53" s="778" t="str">
        <f t="shared" ca="1" si="34"/>
        <v>Strömungsmechanik I (statt Pfl.-LV Fluiddynamik Lawerenz)</v>
      </c>
      <c r="F53" s="779"/>
      <c r="G53" s="87">
        <f t="shared" ca="1" si="35"/>
        <v>4122</v>
      </c>
      <c r="H53" s="87" t="str">
        <f t="shared" ca="1" si="36"/>
        <v>Wünsch</v>
      </c>
      <c r="I53" s="87" t="str">
        <f t="shared" ca="1" si="37"/>
        <v>SS</v>
      </c>
      <c r="J53" s="379">
        <f t="shared" ca="1" si="38"/>
        <v>0</v>
      </c>
      <c r="K53" s="379">
        <f t="shared" ca="1" si="39"/>
        <v>0</v>
      </c>
      <c r="L53" s="379">
        <f t="shared" ca="1" si="40"/>
        <v>0</v>
      </c>
      <c r="M53" s="379">
        <f t="shared" ca="1" si="41"/>
        <v>0</v>
      </c>
      <c r="N53" s="230"/>
      <c r="O53" s="225">
        <f t="shared" ca="1" si="42"/>
        <v>0</v>
      </c>
      <c r="P53" s="225">
        <f t="shared" ca="1" si="43"/>
        <v>0</v>
      </c>
      <c r="Q53" s="225">
        <f t="shared" ca="1" si="44"/>
        <v>0</v>
      </c>
      <c r="R53" s="225">
        <f t="shared" ca="1" si="45"/>
        <v>0</v>
      </c>
      <c r="S53" s="32">
        <f t="shared" ca="1" si="46"/>
        <v>0</v>
      </c>
      <c r="T53" s="33">
        <f t="shared" ca="1" si="47"/>
        <v>0</v>
      </c>
      <c r="U53" s="33">
        <f t="shared" ca="1" si="48"/>
        <v>0</v>
      </c>
      <c r="V53" s="33"/>
      <c r="W53" s="231">
        <f t="shared" si="49"/>
        <v>24</v>
      </c>
      <c r="X53" s="51"/>
      <c r="Y53" s="51"/>
      <c r="Z53" s="51"/>
      <c r="AA53" s="51"/>
      <c r="AB53" s="51"/>
      <c r="AC53" s="576" t="b">
        <f t="shared" si="54"/>
        <v>0</v>
      </c>
      <c r="AD53" s="576" t="b">
        <f t="shared" si="55"/>
        <v>0</v>
      </c>
      <c r="AE53" s="583" t="b">
        <f t="shared" ca="1" si="31"/>
        <v>0</v>
      </c>
      <c r="AF53" s="583" t="b">
        <f t="shared" ca="1" si="50"/>
        <v>0</v>
      </c>
      <c r="AG53" s="583">
        <f t="shared" ca="1" si="51"/>
        <v>0</v>
      </c>
      <c r="AH53" s="581" t="b">
        <f t="shared" ca="1" si="32"/>
        <v>0</v>
      </c>
      <c r="AI53" s="584">
        <f t="shared" ca="1" si="52"/>
        <v>0</v>
      </c>
      <c r="AJ53" s="584" t="b">
        <f t="shared" ca="1" si="53"/>
        <v>0</v>
      </c>
      <c r="AK53" s="583" t="b">
        <f t="shared" ca="1" si="24"/>
        <v>0</v>
      </c>
      <c r="AL53" s="580" t="b">
        <f t="shared" ca="1" si="22"/>
        <v>0</v>
      </c>
      <c r="AM53" s="580" t="b">
        <f t="shared" ca="1" si="23"/>
        <v>0</v>
      </c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5.7" customHeight="1" x14ac:dyDescent="0.3">
      <c r="A54" s="479"/>
      <c r="B54" s="26">
        <v>122</v>
      </c>
      <c r="C54" s="576" t="b">
        <f t="shared" si="33"/>
        <v>0</v>
      </c>
      <c r="D54" s="380"/>
      <c r="E54" s="778" t="str">
        <f t="shared" ca="1" si="34"/>
        <v>Strömungsmechanik II</v>
      </c>
      <c r="F54" s="779"/>
      <c r="G54" s="87">
        <f t="shared" ca="1" si="35"/>
        <v>4273</v>
      </c>
      <c r="H54" s="87" t="str">
        <f t="shared" ca="1" si="36"/>
        <v>Wünsch</v>
      </c>
      <c r="I54" s="87" t="str">
        <f t="shared" ca="1" si="37"/>
        <v>WS</v>
      </c>
      <c r="J54" s="379">
        <f t="shared" ca="1" si="38"/>
        <v>0</v>
      </c>
      <c r="K54" s="379">
        <f t="shared" ca="1" si="39"/>
        <v>0</v>
      </c>
      <c r="L54" s="379">
        <f t="shared" ca="1" si="40"/>
        <v>0</v>
      </c>
      <c r="M54" s="379">
        <f t="shared" ca="1" si="41"/>
        <v>0</v>
      </c>
      <c r="N54" s="230"/>
      <c r="O54" s="225">
        <f t="shared" ca="1" si="42"/>
        <v>0</v>
      </c>
      <c r="P54" s="225">
        <f t="shared" ca="1" si="43"/>
        <v>0</v>
      </c>
      <c r="Q54" s="225">
        <f t="shared" ca="1" si="44"/>
        <v>0</v>
      </c>
      <c r="R54" s="225">
        <f t="shared" ca="1" si="45"/>
        <v>0</v>
      </c>
      <c r="S54" s="32">
        <f t="shared" ca="1" si="46"/>
        <v>0</v>
      </c>
      <c r="T54" s="33">
        <f t="shared" ca="1" si="47"/>
        <v>0</v>
      </c>
      <c r="U54" s="33">
        <f t="shared" ca="1" si="48"/>
        <v>0</v>
      </c>
      <c r="V54" s="33"/>
      <c r="W54" s="231">
        <f t="shared" si="49"/>
        <v>42</v>
      </c>
      <c r="X54" s="51"/>
      <c r="Y54" s="51"/>
      <c r="Z54" s="51"/>
      <c r="AA54" s="51"/>
      <c r="AB54" s="51"/>
      <c r="AC54" s="576" t="b">
        <f t="shared" si="54"/>
        <v>0</v>
      </c>
      <c r="AD54" s="576" t="b">
        <f t="shared" si="55"/>
        <v>0</v>
      </c>
      <c r="AE54" s="583" t="b">
        <f t="shared" ca="1" si="31"/>
        <v>0</v>
      </c>
      <c r="AF54" s="583" t="b">
        <f t="shared" ca="1" si="50"/>
        <v>0</v>
      </c>
      <c r="AG54" s="583">
        <f t="shared" ca="1" si="51"/>
        <v>0</v>
      </c>
      <c r="AH54" s="581" t="b">
        <f t="shared" ca="1" si="32"/>
        <v>0</v>
      </c>
      <c r="AI54" s="584">
        <f t="shared" ca="1" si="52"/>
        <v>0</v>
      </c>
      <c r="AJ54" s="584" t="b">
        <f t="shared" ca="1" si="53"/>
        <v>0</v>
      </c>
      <c r="AK54" s="583" t="b">
        <f t="shared" ca="1" si="24"/>
        <v>0</v>
      </c>
      <c r="AL54" s="580" t="b">
        <f t="shared" ca="1" si="22"/>
        <v>0</v>
      </c>
      <c r="AM54" s="580" t="b">
        <f t="shared" ca="1" si="23"/>
        <v>0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5.7" customHeight="1" x14ac:dyDescent="0.3">
      <c r="A55" s="479"/>
      <c r="B55" s="26">
        <v>105</v>
      </c>
      <c r="C55" s="576" t="b">
        <f t="shared" si="33"/>
        <v>0</v>
      </c>
      <c r="D55" s="380"/>
      <c r="E55" s="778" t="str">
        <f t="shared" ca="1" si="34"/>
        <v>Höhere Strömungsmechanik</v>
      </c>
      <c r="F55" s="779"/>
      <c r="G55" s="87">
        <f t="shared" ca="1" si="35"/>
        <v>4118</v>
      </c>
      <c r="H55" s="87" t="str">
        <f t="shared" ca="1" si="36"/>
        <v>Wünsch</v>
      </c>
      <c r="I55" s="87" t="str">
        <f t="shared" ca="1" si="37"/>
        <v>SS</v>
      </c>
      <c r="J55" s="379">
        <f t="shared" ca="1" si="38"/>
        <v>0</v>
      </c>
      <c r="K55" s="379">
        <f t="shared" ca="1" si="39"/>
        <v>0</v>
      </c>
      <c r="L55" s="379">
        <f t="shared" ca="1" si="40"/>
        <v>0</v>
      </c>
      <c r="M55" s="379">
        <f t="shared" ca="1" si="41"/>
        <v>0</v>
      </c>
      <c r="N55" s="230"/>
      <c r="O55" s="225">
        <f t="shared" ca="1" si="42"/>
        <v>0</v>
      </c>
      <c r="P55" s="225">
        <f t="shared" ca="1" si="43"/>
        <v>0</v>
      </c>
      <c r="Q55" s="225">
        <f t="shared" ca="1" si="44"/>
        <v>0</v>
      </c>
      <c r="R55" s="225">
        <f t="shared" ca="1" si="45"/>
        <v>0</v>
      </c>
      <c r="S55" s="32">
        <f t="shared" ref="S55:S61" ca="1" si="56">SUM(J55:M55)*N55</f>
        <v>0</v>
      </c>
      <c r="T55" s="33">
        <f t="shared" ca="1" si="47"/>
        <v>0</v>
      </c>
      <c r="U55" s="33">
        <f t="shared" ref="U55:U61" ca="1" si="57">T55*SUM(J55:M55)</f>
        <v>0</v>
      </c>
      <c r="V55" s="33"/>
      <c r="W55" s="231">
        <f t="shared" si="49"/>
        <v>25</v>
      </c>
      <c r="X55" s="51"/>
      <c r="Y55" s="51"/>
      <c r="Z55" s="51"/>
      <c r="AA55" s="51"/>
      <c r="AB55" s="51"/>
      <c r="AC55" s="576" t="b">
        <f t="shared" si="54"/>
        <v>0</v>
      </c>
      <c r="AD55" s="576" t="b">
        <f t="shared" si="55"/>
        <v>0</v>
      </c>
      <c r="AE55" s="583" t="b">
        <f t="shared" ca="1" si="31"/>
        <v>0</v>
      </c>
      <c r="AF55" s="583" t="b">
        <f t="shared" ca="1" si="50"/>
        <v>0</v>
      </c>
      <c r="AG55" s="583">
        <f t="shared" ca="1" si="51"/>
        <v>0</v>
      </c>
      <c r="AH55" s="581" t="b">
        <f t="shared" ca="1" si="32"/>
        <v>0</v>
      </c>
      <c r="AI55" s="584">
        <f t="shared" ca="1" si="52"/>
        <v>0</v>
      </c>
      <c r="AJ55" s="584" t="b">
        <f t="shared" ca="1" si="53"/>
        <v>0</v>
      </c>
      <c r="AK55" s="583" t="b">
        <f t="shared" ca="1" si="24"/>
        <v>0</v>
      </c>
      <c r="AL55" s="580" t="b">
        <f t="shared" ca="1" si="22"/>
        <v>0</v>
      </c>
      <c r="AM55" s="580" t="b">
        <f t="shared" ca="1" si="23"/>
        <v>0</v>
      </c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5.7" customHeight="1" x14ac:dyDescent="0.3">
      <c r="A56" s="479"/>
      <c r="B56" s="26">
        <v>119</v>
      </c>
      <c r="C56" s="576" t="b">
        <f t="shared" si="33"/>
        <v>0</v>
      </c>
      <c r="D56" s="380"/>
      <c r="E56" s="778" t="str">
        <f t="shared" ca="1" si="34"/>
        <v xml:space="preserve">Numerische Berechnung von Strömungen </v>
      </c>
      <c r="F56" s="779"/>
      <c r="G56" s="87">
        <f t="shared" ca="1" si="35"/>
        <v>4116</v>
      </c>
      <c r="H56" s="87" t="str">
        <f t="shared" ca="1" si="36"/>
        <v>Wünsch</v>
      </c>
      <c r="I56" s="87" t="str">
        <f t="shared" ca="1" si="37"/>
        <v>WS</v>
      </c>
      <c r="J56" s="379">
        <f t="shared" ca="1" si="38"/>
        <v>0</v>
      </c>
      <c r="K56" s="379">
        <f t="shared" ca="1" si="39"/>
        <v>0</v>
      </c>
      <c r="L56" s="379">
        <f t="shared" ca="1" si="40"/>
        <v>0</v>
      </c>
      <c r="M56" s="379">
        <f t="shared" ca="1" si="41"/>
        <v>0</v>
      </c>
      <c r="N56" s="230"/>
      <c r="O56" s="225">
        <f t="shared" ca="1" si="42"/>
        <v>0</v>
      </c>
      <c r="P56" s="225">
        <f t="shared" ca="1" si="43"/>
        <v>0</v>
      </c>
      <c r="Q56" s="225">
        <f t="shared" ca="1" si="44"/>
        <v>0</v>
      </c>
      <c r="R56" s="225">
        <f t="shared" ca="1" si="45"/>
        <v>0</v>
      </c>
      <c r="S56" s="32">
        <f t="shared" ca="1" si="56"/>
        <v>0</v>
      </c>
      <c r="T56" s="33">
        <f t="shared" ca="1" si="47"/>
        <v>0</v>
      </c>
      <c r="U56" s="33">
        <f t="shared" ca="1" si="57"/>
        <v>0</v>
      </c>
      <c r="V56" s="33"/>
      <c r="W56" s="231">
        <f t="shared" si="49"/>
        <v>39</v>
      </c>
      <c r="X56" s="51"/>
      <c r="Y56" s="51"/>
      <c r="Z56" s="51"/>
      <c r="AA56" s="51"/>
      <c r="AB56" s="51"/>
      <c r="AC56" s="576" t="b">
        <f t="shared" si="54"/>
        <v>0</v>
      </c>
      <c r="AD56" s="576" t="b">
        <f t="shared" si="55"/>
        <v>0</v>
      </c>
      <c r="AE56" s="583" t="b">
        <f t="shared" ca="1" si="31"/>
        <v>0</v>
      </c>
      <c r="AF56" s="583" t="b">
        <f t="shared" ca="1" si="50"/>
        <v>0</v>
      </c>
      <c r="AG56" s="583">
        <f t="shared" ca="1" si="51"/>
        <v>0</v>
      </c>
      <c r="AH56" s="581" t="b">
        <f t="shared" ca="1" si="32"/>
        <v>0</v>
      </c>
      <c r="AI56" s="584">
        <f t="shared" ca="1" si="52"/>
        <v>0</v>
      </c>
      <c r="AJ56" s="584" t="b">
        <f t="shared" ca="1" si="53"/>
        <v>0</v>
      </c>
      <c r="AK56" s="583" t="b">
        <f t="shared" ca="1" si="24"/>
        <v>0</v>
      </c>
      <c r="AL56" s="580" t="b">
        <f t="shared" ca="1" si="22"/>
        <v>0</v>
      </c>
      <c r="AM56" s="580" t="b">
        <f t="shared" ca="1" si="23"/>
        <v>0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.7" customHeight="1" x14ac:dyDescent="0.3">
      <c r="A57" s="479"/>
      <c r="B57" s="26">
        <v>102</v>
      </c>
      <c r="C57" s="576" t="b">
        <f t="shared" si="33"/>
        <v>0</v>
      </c>
      <c r="D57" s="380"/>
      <c r="E57" s="778" t="str">
        <f t="shared" ca="1" si="34"/>
        <v>Elektrische Anlagen und Hochspannungstechnik I</v>
      </c>
      <c r="F57" s="779"/>
      <c r="G57" s="87">
        <f t="shared" ca="1" si="35"/>
        <v>4124</v>
      </c>
      <c r="H57" s="87" t="str">
        <f t="shared" ca="1" si="36"/>
        <v>Wels</v>
      </c>
      <c r="I57" s="87" t="str">
        <f t="shared" ca="1" si="37"/>
        <v>WS</v>
      </c>
      <c r="J57" s="379">
        <f t="shared" ca="1" si="38"/>
        <v>0</v>
      </c>
      <c r="K57" s="379">
        <f t="shared" ca="1" si="39"/>
        <v>0</v>
      </c>
      <c r="L57" s="379">
        <f t="shared" ca="1" si="40"/>
        <v>0</v>
      </c>
      <c r="M57" s="379">
        <f t="shared" ca="1" si="41"/>
        <v>0</v>
      </c>
      <c r="N57" s="230"/>
      <c r="O57" s="225">
        <f t="shared" ca="1" si="42"/>
        <v>0</v>
      </c>
      <c r="P57" s="225">
        <f t="shared" ca="1" si="43"/>
        <v>0</v>
      </c>
      <c r="Q57" s="225">
        <f t="shared" ca="1" si="44"/>
        <v>0</v>
      </c>
      <c r="R57" s="225">
        <f t="shared" ca="1" si="45"/>
        <v>0</v>
      </c>
      <c r="S57" s="32">
        <f t="shared" ca="1" si="56"/>
        <v>0</v>
      </c>
      <c r="T57" s="33">
        <f t="shared" ca="1" si="47"/>
        <v>0</v>
      </c>
      <c r="U57" s="33">
        <f t="shared" ca="1" si="57"/>
        <v>0</v>
      </c>
      <c r="V57" s="33"/>
      <c r="W57" s="231">
        <f t="shared" si="49"/>
        <v>22</v>
      </c>
      <c r="X57" s="51"/>
      <c r="Y57" s="51"/>
      <c r="Z57" s="51"/>
      <c r="AA57" s="51"/>
      <c r="AB57" s="51"/>
      <c r="AC57" s="576" t="b">
        <f t="shared" si="54"/>
        <v>0</v>
      </c>
      <c r="AD57" s="576" t="b">
        <f t="shared" si="55"/>
        <v>0</v>
      </c>
      <c r="AE57" s="583" t="b">
        <f t="shared" ca="1" si="31"/>
        <v>0</v>
      </c>
      <c r="AF57" s="583" t="b">
        <f t="shared" ca="1" si="50"/>
        <v>0</v>
      </c>
      <c r="AG57" s="583">
        <f t="shared" ca="1" si="51"/>
        <v>0</v>
      </c>
      <c r="AH57" s="581" t="b">
        <f t="shared" ca="1" si="32"/>
        <v>0</v>
      </c>
      <c r="AI57" s="584">
        <f t="shared" ca="1" si="52"/>
        <v>0</v>
      </c>
      <c r="AJ57" s="584" t="b">
        <f t="shared" ca="1" si="53"/>
        <v>0</v>
      </c>
      <c r="AK57" s="583" t="b">
        <f t="shared" ca="1" si="24"/>
        <v>0</v>
      </c>
      <c r="AL57" s="580" t="b">
        <f t="shared" ca="1" si="22"/>
        <v>0</v>
      </c>
      <c r="AM57" s="580" t="b">
        <f t="shared" ca="1" si="23"/>
        <v>0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5.7" customHeight="1" x14ac:dyDescent="0.3">
      <c r="A58" s="479"/>
      <c r="B58" s="26">
        <v>101</v>
      </c>
      <c r="C58" s="576" t="b">
        <f t="shared" si="33"/>
        <v>0</v>
      </c>
      <c r="D58" s="380"/>
      <c r="E58" s="778" t="str">
        <f t="shared" ca="1" si="34"/>
        <v>Elektrische Anlagen und Hochspannungstechnik II</v>
      </c>
      <c r="F58" s="779"/>
      <c r="G58" s="87">
        <f t="shared" ca="1" si="35"/>
        <v>4125</v>
      </c>
      <c r="H58" s="87" t="str">
        <f t="shared" ca="1" si="36"/>
        <v>Wels</v>
      </c>
      <c r="I58" s="87" t="str">
        <f t="shared" ca="1" si="37"/>
        <v>SS</v>
      </c>
      <c r="J58" s="379">
        <f t="shared" ca="1" si="38"/>
        <v>0</v>
      </c>
      <c r="K58" s="379">
        <f t="shared" ca="1" si="39"/>
        <v>0</v>
      </c>
      <c r="L58" s="379">
        <f t="shared" ca="1" si="40"/>
        <v>0</v>
      </c>
      <c r="M58" s="379">
        <f t="shared" ca="1" si="41"/>
        <v>0</v>
      </c>
      <c r="N58" s="230"/>
      <c r="O58" s="225">
        <f t="shared" ca="1" si="42"/>
        <v>0</v>
      </c>
      <c r="P58" s="225">
        <f t="shared" ca="1" si="43"/>
        <v>0</v>
      </c>
      <c r="Q58" s="225">
        <f t="shared" ca="1" si="44"/>
        <v>0</v>
      </c>
      <c r="R58" s="225">
        <f t="shared" ca="1" si="45"/>
        <v>0</v>
      </c>
      <c r="S58" s="32">
        <f t="shared" ca="1" si="56"/>
        <v>0</v>
      </c>
      <c r="T58" s="33">
        <f t="shared" ca="1" si="47"/>
        <v>0</v>
      </c>
      <c r="U58" s="33">
        <f t="shared" ca="1" si="57"/>
        <v>0</v>
      </c>
      <c r="V58" s="33"/>
      <c r="W58" s="231">
        <f t="shared" si="49"/>
        <v>21</v>
      </c>
      <c r="X58" s="51"/>
      <c r="Y58" s="51"/>
      <c r="Z58" s="51"/>
      <c r="AA58" s="51"/>
      <c r="AB58" s="51"/>
      <c r="AC58" s="576" t="b">
        <f t="shared" si="54"/>
        <v>0</v>
      </c>
      <c r="AD58" s="576" t="b">
        <f t="shared" si="55"/>
        <v>0</v>
      </c>
      <c r="AE58" s="583" t="b">
        <f t="shared" ca="1" si="31"/>
        <v>0</v>
      </c>
      <c r="AF58" s="583" t="b">
        <f t="shared" ca="1" si="50"/>
        <v>0</v>
      </c>
      <c r="AG58" s="583">
        <f t="shared" ca="1" si="51"/>
        <v>0</v>
      </c>
      <c r="AH58" s="581" t="b">
        <f t="shared" ca="1" si="32"/>
        <v>0</v>
      </c>
      <c r="AI58" s="584">
        <f t="shared" ca="1" si="52"/>
        <v>0</v>
      </c>
      <c r="AJ58" s="584" t="b">
        <f t="shared" ca="1" si="53"/>
        <v>0</v>
      </c>
      <c r="AK58" s="583" t="b">
        <f t="shared" ca="1" si="24"/>
        <v>0</v>
      </c>
      <c r="AL58" s="580" t="b">
        <f t="shared" ca="1" si="22"/>
        <v>0</v>
      </c>
      <c r="AM58" s="580" t="b">
        <f t="shared" ca="1" si="23"/>
        <v>0</v>
      </c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5.7" customHeight="1" x14ac:dyDescent="0.3">
      <c r="A59" s="479"/>
      <c r="B59" s="26">
        <v>108</v>
      </c>
      <c r="C59" s="576" t="b">
        <f t="shared" si="33"/>
        <v>0</v>
      </c>
      <c r="D59" s="380"/>
      <c r="E59" s="778" t="str">
        <f t="shared" ca="1" si="34"/>
        <v>Wärmeübertragung I (statt Pfl.-LV Wärmeübertragung Jordan)</v>
      </c>
      <c r="F59" s="779"/>
      <c r="G59" s="87">
        <f t="shared" ca="1" si="35"/>
        <v>4120</v>
      </c>
      <c r="H59" s="87" t="str">
        <f t="shared" ca="1" si="36"/>
        <v>Luke</v>
      </c>
      <c r="I59" s="87" t="str">
        <f t="shared" ca="1" si="37"/>
        <v>SS</v>
      </c>
      <c r="J59" s="379">
        <f t="shared" ca="1" si="38"/>
        <v>0</v>
      </c>
      <c r="K59" s="379">
        <f t="shared" ca="1" si="39"/>
        <v>0</v>
      </c>
      <c r="L59" s="379">
        <f t="shared" ca="1" si="40"/>
        <v>0</v>
      </c>
      <c r="M59" s="379">
        <f t="shared" ca="1" si="41"/>
        <v>0</v>
      </c>
      <c r="N59" s="230"/>
      <c r="O59" s="225">
        <f t="shared" ca="1" si="42"/>
        <v>0</v>
      </c>
      <c r="P59" s="225">
        <f t="shared" ca="1" si="43"/>
        <v>0</v>
      </c>
      <c r="Q59" s="225">
        <f t="shared" ca="1" si="44"/>
        <v>0</v>
      </c>
      <c r="R59" s="225">
        <f t="shared" ca="1" si="45"/>
        <v>0</v>
      </c>
      <c r="S59" s="32">
        <f t="shared" ca="1" si="56"/>
        <v>0</v>
      </c>
      <c r="T59" s="33">
        <f t="shared" ca="1" si="47"/>
        <v>0</v>
      </c>
      <c r="U59" s="33">
        <f t="shared" ca="1" si="57"/>
        <v>0</v>
      </c>
      <c r="V59" s="33"/>
      <c r="W59" s="231">
        <f t="shared" si="49"/>
        <v>28</v>
      </c>
      <c r="X59" s="51"/>
      <c r="Y59" s="51"/>
      <c r="Z59" s="51"/>
      <c r="AA59" s="51"/>
      <c r="AB59" s="51"/>
      <c r="AC59" s="576" t="b">
        <f t="shared" si="54"/>
        <v>0</v>
      </c>
      <c r="AD59" s="576" t="b">
        <f t="shared" si="55"/>
        <v>0</v>
      </c>
      <c r="AE59" s="583" t="b">
        <f t="shared" ca="1" si="31"/>
        <v>0</v>
      </c>
      <c r="AF59" s="583" t="b">
        <f t="shared" ca="1" si="50"/>
        <v>0</v>
      </c>
      <c r="AG59" s="583">
        <f t="shared" ca="1" si="51"/>
        <v>0</v>
      </c>
      <c r="AH59" s="581" t="b">
        <f t="shared" ca="1" si="32"/>
        <v>0</v>
      </c>
      <c r="AI59" s="584">
        <f t="shared" ca="1" si="52"/>
        <v>0</v>
      </c>
      <c r="AJ59" s="584" t="b">
        <f t="shared" ca="1" si="53"/>
        <v>0</v>
      </c>
      <c r="AK59" s="583" t="b">
        <f t="shared" ca="1" si="24"/>
        <v>0</v>
      </c>
      <c r="AL59" s="580" t="b">
        <f t="shared" ca="1" si="22"/>
        <v>0</v>
      </c>
      <c r="AM59" s="580" t="b">
        <f t="shared" ca="1" si="23"/>
        <v>0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5.7" customHeight="1" x14ac:dyDescent="0.3">
      <c r="A60" s="479"/>
      <c r="B60" s="26">
        <v>109</v>
      </c>
      <c r="C60" s="576" t="b">
        <f t="shared" si="33"/>
        <v>0</v>
      </c>
      <c r="D60" s="380"/>
      <c r="E60" s="778" t="str">
        <f t="shared" ca="1" si="34"/>
        <v>Wärmeübertragung II</v>
      </c>
      <c r="F60" s="779"/>
      <c r="G60" s="87">
        <f t="shared" ca="1" si="35"/>
        <v>4117</v>
      </c>
      <c r="H60" s="87" t="str">
        <f t="shared" ca="1" si="36"/>
        <v>Luke</v>
      </c>
      <c r="I60" s="87" t="str">
        <f t="shared" ca="1" si="37"/>
        <v>WS</v>
      </c>
      <c r="J60" s="379">
        <f t="shared" ca="1" si="38"/>
        <v>0</v>
      </c>
      <c r="K60" s="379">
        <f t="shared" ca="1" si="39"/>
        <v>0</v>
      </c>
      <c r="L60" s="379">
        <f t="shared" ca="1" si="40"/>
        <v>0</v>
      </c>
      <c r="M60" s="379">
        <f t="shared" ca="1" si="41"/>
        <v>0</v>
      </c>
      <c r="N60" s="230"/>
      <c r="O60" s="225">
        <f t="shared" ca="1" si="42"/>
        <v>0</v>
      </c>
      <c r="P60" s="225">
        <f t="shared" ca="1" si="43"/>
        <v>0</v>
      </c>
      <c r="Q60" s="225">
        <f t="shared" ca="1" si="44"/>
        <v>0</v>
      </c>
      <c r="R60" s="225">
        <f t="shared" ca="1" si="45"/>
        <v>0</v>
      </c>
      <c r="S60" s="32">
        <f t="shared" ca="1" si="56"/>
        <v>0</v>
      </c>
      <c r="T60" s="33">
        <f t="shared" ca="1" si="47"/>
        <v>0</v>
      </c>
      <c r="U60" s="33">
        <f t="shared" ca="1" si="57"/>
        <v>0</v>
      </c>
      <c r="V60" s="33"/>
      <c r="W60" s="231">
        <f t="shared" si="49"/>
        <v>29</v>
      </c>
      <c r="X60" s="51"/>
      <c r="Y60" s="51"/>
      <c r="Z60" s="51"/>
      <c r="AA60" s="51"/>
      <c r="AB60" s="51"/>
      <c r="AC60" s="576" t="b">
        <f t="shared" si="54"/>
        <v>0</v>
      </c>
      <c r="AD60" s="576" t="b">
        <f t="shared" si="55"/>
        <v>0</v>
      </c>
      <c r="AE60" s="583" t="b">
        <f t="shared" ca="1" si="31"/>
        <v>0</v>
      </c>
      <c r="AF60" s="583" t="b">
        <f t="shared" ca="1" si="50"/>
        <v>0</v>
      </c>
      <c r="AG60" s="583">
        <f t="shared" ca="1" si="51"/>
        <v>0</v>
      </c>
      <c r="AH60" s="581" t="b">
        <f t="shared" ca="1" si="32"/>
        <v>0</v>
      </c>
      <c r="AI60" s="584">
        <f t="shared" ca="1" si="52"/>
        <v>0</v>
      </c>
      <c r="AJ60" s="584" t="b">
        <f t="shared" ca="1" si="53"/>
        <v>0</v>
      </c>
      <c r="AK60" s="583" t="b">
        <f t="shared" ca="1" si="24"/>
        <v>0</v>
      </c>
      <c r="AL60" s="580" t="b">
        <f t="shared" ca="1" si="22"/>
        <v>0</v>
      </c>
      <c r="AM60" s="580" t="b">
        <f t="shared" ca="1" si="23"/>
        <v>0</v>
      </c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5.7" customHeight="1" x14ac:dyDescent="0.3">
      <c r="A61" s="479"/>
      <c r="B61" s="26">
        <v>106</v>
      </c>
      <c r="C61" s="576" t="b">
        <f t="shared" si="33"/>
        <v>0</v>
      </c>
      <c r="D61" s="380"/>
      <c r="E61" s="778" t="str">
        <f t="shared" ca="1" si="34"/>
        <v>Technische Thermodynamik I (statt Pfl.-LV Thermodynamik Jordan)</v>
      </c>
      <c r="F61" s="779"/>
      <c r="G61" s="87">
        <f t="shared" ca="1" si="35"/>
        <v>4119</v>
      </c>
      <c r="H61" s="87" t="str">
        <f t="shared" ca="1" si="36"/>
        <v>Luke</v>
      </c>
      <c r="I61" s="87" t="str">
        <f t="shared" ca="1" si="37"/>
        <v>SS</v>
      </c>
      <c r="J61" s="379">
        <f t="shared" ca="1" si="38"/>
        <v>0</v>
      </c>
      <c r="K61" s="379">
        <f t="shared" ca="1" si="39"/>
        <v>0</v>
      </c>
      <c r="L61" s="379">
        <f t="shared" ca="1" si="40"/>
        <v>0</v>
      </c>
      <c r="M61" s="379">
        <f t="shared" ca="1" si="41"/>
        <v>0</v>
      </c>
      <c r="N61" s="230"/>
      <c r="O61" s="225">
        <f t="shared" ca="1" si="42"/>
        <v>0</v>
      </c>
      <c r="P61" s="225">
        <f t="shared" ca="1" si="43"/>
        <v>0</v>
      </c>
      <c r="Q61" s="225">
        <f t="shared" ca="1" si="44"/>
        <v>0</v>
      </c>
      <c r="R61" s="225">
        <f t="shared" ca="1" si="45"/>
        <v>0</v>
      </c>
      <c r="S61" s="32">
        <f t="shared" ca="1" si="56"/>
        <v>0</v>
      </c>
      <c r="T61" s="33">
        <f t="shared" ca="1" si="47"/>
        <v>0</v>
      </c>
      <c r="U61" s="33">
        <f t="shared" ca="1" si="57"/>
        <v>0</v>
      </c>
      <c r="V61" s="33"/>
      <c r="W61" s="231">
        <f t="shared" si="49"/>
        <v>26</v>
      </c>
      <c r="X61" s="51"/>
      <c r="Y61" s="51"/>
      <c r="Z61" s="51"/>
      <c r="AA61" s="51"/>
      <c r="AB61" s="51"/>
      <c r="AC61" s="576" t="b">
        <f t="shared" si="54"/>
        <v>0</v>
      </c>
      <c r="AD61" s="576" t="b">
        <f t="shared" si="55"/>
        <v>0</v>
      </c>
      <c r="AE61" s="583" t="b">
        <f t="shared" ca="1" si="31"/>
        <v>0</v>
      </c>
      <c r="AF61" s="583" t="b">
        <f t="shared" ca="1" si="50"/>
        <v>0</v>
      </c>
      <c r="AG61" s="583">
        <f t="shared" ca="1" si="51"/>
        <v>0</v>
      </c>
      <c r="AH61" s="581" t="b">
        <f t="shared" ca="1" si="32"/>
        <v>0</v>
      </c>
      <c r="AI61" s="584">
        <f t="shared" ca="1" si="52"/>
        <v>0</v>
      </c>
      <c r="AJ61" s="584" t="b">
        <f t="shared" ca="1" si="53"/>
        <v>0</v>
      </c>
      <c r="AK61" s="583" t="b">
        <f t="shared" ca="1" si="24"/>
        <v>0</v>
      </c>
      <c r="AL61" s="580" t="b">
        <f t="shared" ca="1" si="22"/>
        <v>0</v>
      </c>
      <c r="AM61" s="580" t="b">
        <f t="shared" ca="1" si="23"/>
        <v>0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5.7" customHeight="1" x14ac:dyDescent="0.3">
      <c r="A62" s="479"/>
      <c r="B62" s="26">
        <v>107</v>
      </c>
      <c r="C62" s="576" t="b">
        <f t="shared" si="33"/>
        <v>0</v>
      </c>
      <c r="D62" s="380"/>
      <c r="E62" s="778" t="str">
        <f t="shared" ca="1" si="34"/>
        <v>Technische Thermodynamik II</v>
      </c>
      <c r="F62" s="779"/>
      <c r="G62" s="87">
        <f t="shared" ca="1" si="35"/>
        <v>4123</v>
      </c>
      <c r="H62" s="87" t="str">
        <f t="shared" ca="1" si="36"/>
        <v>Luke</v>
      </c>
      <c r="I62" s="87" t="str">
        <f t="shared" ca="1" si="37"/>
        <v>WS</v>
      </c>
      <c r="J62" s="379">
        <f t="shared" ca="1" si="38"/>
        <v>0</v>
      </c>
      <c r="K62" s="379">
        <f t="shared" ca="1" si="39"/>
        <v>0</v>
      </c>
      <c r="L62" s="379">
        <f t="shared" ca="1" si="40"/>
        <v>0</v>
      </c>
      <c r="M62" s="379">
        <f t="shared" ca="1" si="41"/>
        <v>0</v>
      </c>
      <c r="N62" s="230"/>
      <c r="O62" s="225">
        <f t="shared" ca="1" si="42"/>
        <v>0</v>
      </c>
      <c r="P62" s="225">
        <f t="shared" ca="1" si="43"/>
        <v>0</v>
      </c>
      <c r="Q62" s="225">
        <f t="shared" ca="1" si="44"/>
        <v>0</v>
      </c>
      <c r="R62" s="225">
        <f t="shared" ca="1" si="45"/>
        <v>0</v>
      </c>
      <c r="S62" s="32">
        <f ca="1">SUM(J62:M62)*N62</f>
        <v>0</v>
      </c>
      <c r="T62" s="33">
        <f t="shared" ca="1" si="47"/>
        <v>0</v>
      </c>
      <c r="U62" s="33">
        <f ca="1">T62*SUM(J62:M62)</f>
        <v>0</v>
      </c>
      <c r="V62" s="33"/>
      <c r="W62" s="231">
        <f t="shared" si="49"/>
        <v>27</v>
      </c>
      <c r="X62" s="51"/>
      <c r="Y62" s="51"/>
      <c r="Z62" s="51"/>
      <c r="AA62" s="51"/>
      <c r="AB62" s="51"/>
      <c r="AC62" s="576" t="b">
        <f t="shared" si="54"/>
        <v>0</v>
      </c>
      <c r="AD62" s="576" t="b">
        <f t="shared" si="55"/>
        <v>0</v>
      </c>
      <c r="AE62" s="583" t="b">
        <f t="shared" ca="1" si="31"/>
        <v>0</v>
      </c>
      <c r="AF62" s="583" t="b">
        <f t="shared" ca="1" si="50"/>
        <v>0</v>
      </c>
      <c r="AG62" s="583">
        <f t="shared" ca="1" si="51"/>
        <v>0</v>
      </c>
      <c r="AH62" s="581" t="b">
        <f t="shared" ca="1" si="32"/>
        <v>0</v>
      </c>
      <c r="AI62" s="584">
        <f t="shared" ca="1" si="52"/>
        <v>0</v>
      </c>
      <c r="AJ62" s="584" t="b">
        <f t="shared" ca="1" si="53"/>
        <v>0</v>
      </c>
      <c r="AK62" s="583" t="b">
        <f t="shared" ca="1" si="24"/>
        <v>0</v>
      </c>
      <c r="AL62" s="580" t="b">
        <f t="shared" ca="1" si="22"/>
        <v>0</v>
      </c>
      <c r="AM62" s="580" t="b">
        <f t="shared" ca="1" si="23"/>
        <v>0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5.7" customHeight="1" x14ac:dyDescent="0.3">
      <c r="A63" s="479"/>
      <c r="B63" s="26">
        <v>118</v>
      </c>
      <c r="C63" s="576" t="b">
        <f t="shared" si="33"/>
        <v>0</v>
      </c>
      <c r="D63" s="380"/>
      <c r="E63" s="778" t="str">
        <f t="shared" ca="1" si="34"/>
        <v>Thermodynamik der Gemische</v>
      </c>
      <c r="F63" s="779"/>
      <c r="G63" s="87">
        <f t="shared" ca="1" si="35"/>
        <v>4259</v>
      </c>
      <c r="H63" s="87" t="str">
        <f t="shared" ca="1" si="36"/>
        <v>Luke</v>
      </c>
      <c r="I63" s="87" t="str">
        <f t="shared" ca="1" si="37"/>
        <v>WS</v>
      </c>
      <c r="J63" s="379">
        <f t="shared" ca="1" si="38"/>
        <v>0</v>
      </c>
      <c r="K63" s="379">
        <f t="shared" ca="1" si="39"/>
        <v>0</v>
      </c>
      <c r="L63" s="379">
        <f t="shared" ca="1" si="40"/>
        <v>0</v>
      </c>
      <c r="M63" s="379">
        <f t="shared" ca="1" si="41"/>
        <v>0</v>
      </c>
      <c r="N63" s="230"/>
      <c r="O63" s="225">
        <f t="shared" ca="1" si="42"/>
        <v>0</v>
      </c>
      <c r="P63" s="225">
        <f t="shared" ca="1" si="43"/>
        <v>0</v>
      </c>
      <c r="Q63" s="225">
        <f t="shared" ca="1" si="44"/>
        <v>0</v>
      </c>
      <c r="R63" s="225">
        <f t="shared" ca="1" si="45"/>
        <v>0</v>
      </c>
      <c r="S63" s="32">
        <f ca="1">SUM(J63:M63)*N63</f>
        <v>0</v>
      </c>
      <c r="T63" s="33">
        <f t="shared" ca="1" si="47"/>
        <v>0</v>
      </c>
      <c r="U63" s="33">
        <f ca="1">T63*SUM(J63:M63)</f>
        <v>0</v>
      </c>
      <c r="V63" s="33"/>
      <c r="W63" s="231">
        <f t="shared" si="49"/>
        <v>38</v>
      </c>
      <c r="X63" s="51"/>
      <c r="Y63" s="51"/>
      <c r="Z63" s="51"/>
      <c r="AA63" s="51"/>
      <c r="AB63" s="51"/>
      <c r="AC63" s="576" t="b">
        <f t="shared" si="54"/>
        <v>0</v>
      </c>
      <c r="AD63" s="576" t="b">
        <f t="shared" si="55"/>
        <v>0</v>
      </c>
      <c r="AE63" s="583" t="b">
        <f t="shared" ca="1" si="31"/>
        <v>0</v>
      </c>
      <c r="AF63" s="583" t="b">
        <f t="shared" ca="1" si="50"/>
        <v>0</v>
      </c>
      <c r="AG63" s="583">
        <f t="shared" ca="1" si="51"/>
        <v>0</v>
      </c>
      <c r="AH63" s="581" t="b">
        <f t="shared" ca="1" si="32"/>
        <v>0</v>
      </c>
      <c r="AI63" s="584">
        <f t="shared" ca="1" si="52"/>
        <v>0</v>
      </c>
      <c r="AJ63" s="584" t="b">
        <f t="shared" ca="1" si="53"/>
        <v>0</v>
      </c>
      <c r="AK63" s="583" t="b">
        <f t="shared" ca="1" si="24"/>
        <v>0</v>
      </c>
      <c r="AL63" s="580" t="b">
        <f t="shared" ca="1" si="22"/>
        <v>0</v>
      </c>
      <c r="AM63" s="580" t="b">
        <f t="shared" ca="1" si="23"/>
        <v>0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5.7" customHeight="1" x14ac:dyDescent="0.3">
      <c r="A64" s="479"/>
      <c r="B64" s="26">
        <v>110</v>
      </c>
      <c r="C64" s="576" t="b">
        <f t="shared" si="33"/>
        <v>0</v>
      </c>
      <c r="D64" s="380"/>
      <c r="E64" s="778" t="str">
        <f t="shared" ca="1" si="34"/>
        <v>Technische Mechanik 1 für Elektrotechniker und Mechatroniker</v>
      </c>
      <c r="F64" s="779"/>
      <c r="G64" s="87">
        <f t="shared" ca="1" si="35"/>
        <v>4114</v>
      </c>
      <c r="H64" s="87" t="str">
        <f t="shared" ca="1" si="36"/>
        <v>Matzenmiller</v>
      </c>
      <c r="I64" s="87" t="str">
        <f t="shared" ca="1" si="37"/>
        <v>SS</v>
      </c>
      <c r="J64" s="379">
        <f t="shared" ca="1" si="38"/>
        <v>0</v>
      </c>
      <c r="K64" s="379">
        <f t="shared" ca="1" si="39"/>
        <v>0</v>
      </c>
      <c r="L64" s="379">
        <f t="shared" ca="1" si="40"/>
        <v>0</v>
      </c>
      <c r="M64" s="379">
        <f t="shared" ca="1" si="41"/>
        <v>0</v>
      </c>
      <c r="N64" s="230"/>
      <c r="O64" s="225">
        <f t="shared" ca="1" si="42"/>
        <v>0</v>
      </c>
      <c r="P64" s="225">
        <f t="shared" ca="1" si="43"/>
        <v>0</v>
      </c>
      <c r="Q64" s="225">
        <f t="shared" ca="1" si="44"/>
        <v>0</v>
      </c>
      <c r="R64" s="225">
        <f t="shared" ca="1" si="45"/>
        <v>0</v>
      </c>
      <c r="S64" s="32">
        <f ca="1">SUM(J64:M64)*N64</f>
        <v>0</v>
      </c>
      <c r="T64" s="33">
        <f t="shared" ca="1" si="47"/>
        <v>0</v>
      </c>
      <c r="U64" s="33">
        <f ca="1">T64*SUM(J64:M64)</f>
        <v>0</v>
      </c>
      <c r="V64" s="33"/>
      <c r="W64" s="231">
        <f t="shared" si="49"/>
        <v>30</v>
      </c>
      <c r="X64" s="51"/>
      <c r="Y64" s="51"/>
      <c r="Z64" s="51"/>
      <c r="AA64" s="51"/>
      <c r="AB64" s="51"/>
      <c r="AC64" s="576" t="b">
        <f t="shared" si="54"/>
        <v>0</v>
      </c>
      <c r="AD64" s="576" t="b">
        <f t="shared" si="55"/>
        <v>0</v>
      </c>
      <c r="AE64" s="583" t="b">
        <f t="shared" ca="1" si="31"/>
        <v>0</v>
      </c>
      <c r="AF64" s="583" t="b">
        <f t="shared" ca="1" si="50"/>
        <v>0</v>
      </c>
      <c r="AG64" s="583">
        <f t="shared" ca="1" si="51"/>
        <v>0</v>
      </c>
      <c r="AH64" s="581" t="b">
        <f t="shared" ca="1" si="32"/>
        <v>0</v>
      </c>
      <c r="AI64" s="584">
        <f t="shared" ca="1" si="52"/>
        <v>0</v>
      </c>
      <c r="AJ64" s="584" t="b">
        <f t="shared" ca="1" si="53"/>
        <v>0</v>
      </c>
      <c r="AK64" s="583" t="b">
        <f t="shared" ca="1" si="24"/>
        <v>0</v>
      </c>
      <c r="AL64" s="580" t="b">
        <f t="shared" ca="1" si="22"/>
        <v>0</v>
      </c>
      <c r="AM64" s="580" t="b">
        <f t="shared" ca="1" si="23"/>
        <v>0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5.7" customHeight="1" x14ac:dyDescent="0.3">
      <c r="A65" s="479"/>
      <c r="B65" s="26">
        <v>111</v>
      </c>
      <c r="C65" s="576" t="b">
        <f t="shared" si="33"/>
        <v>0</v>
      </c>
      <c r="D65" s="380"/>
      <c r="E65" s="778" t="str">
        <f t="shared" ca="1" si="34"/>
        <v>Technische Mechanik 2 für Elektrotechnik und Mechatronik</v>
      </c>
      <c r="F65" s="779"/>
      <c r="G65" s="87">
        <f t="shared" ca="1" si="35"/>
        <v>4115</v>
      </c>
      <c r="H65" s="87" t="str">
        <f t="shared" ca="1" si="36"/>
        <v>Matzenmiller</v>
      </c>
      <c r="I65" s="87" t="str">
        <f t="shared" ca="1" si="37"/>
        <v>WS</v>
      </c>
      <c r="J65" s="379">
        <f t="shared" ca="1" si="38"/>
        <v>0</v>
      </c>
      <c r="K65" s="379">
        <f t="shared" ca="1" si="39"/>
        <v>0</v>
      </c>
      <c r="L65" s="379">
        <f t="shared" ca="1" si="40"/>
        <v>0</v>
      </c>
      <c r="M65" s="379">
        <f t="shared" ca="1" si="41"/>
        <v>0</v>
      </c>
      <c r="N65" s="230"/>
      <c r="O65" s="225">
        <f t="shared" ca="1" si="42"/>
        <v>0</v>
      </c>
      <c r="P65" s="225">
        <f t="shared" ca="1" si="43"/>
        <v>0</v>
      </c>
      <c r="Q65" s="225">
        <f t="shared" ca="1" si="44"/>
        <v>0</v>
      </c>
      <c r="R65" s="225">
        <f t="shared" ca="1" si="45"/>
        <v>0</v>
      </c>
      <c r="S65" s="32">
        <f ca="1">SUM(J65:M65)*N65</f>
        <v>0</v>
      </c>
      <c r="T65" s="33">
        <f t="shared" ca="1" si="47"/>
        <v>0</v>
      </c>
      <c r="U65" s="33">
        <f ca="1">T65*SUM(J65:M65)</f>
        <v>0</v>
      </c>
      <c r="V65" s="33"/>
      <c r="W65" s="231">
        <f t="shared" si="49"/>
        <v>31</v>
      </c>
      <c r="X65" s="51"/>
      <c r="Y65" s="51"/>
      <c r="Z65" s="51"/>
      <c r="AA65" s="51"/>
      <c r="AB65" s="51"/>
      <c r="AC65" s="576" t="b">
        <f t="shared" si="54"/>
        <v>0</v>
      </c>
      <c r="AD65" s="576" t="b">
        <f t="shared" si="55"/>
        <v>0</v>
      </c>
      <c r="AE65" s="583" t="b">
        <f t="shared" ca="1" si="31"/>
        <v>0</v>
      </c>
      <c r="AF65" s="583" t="b">
        <f t="shared" ca="1" si="50"/>
        <v>0</v>
      </c>
      <c r="AG65" s="583">
        <f t="shared" ca="1" si="51"/>
        <v>0</v>
      </c>
      <c r="AH65" s="581" t="b">
        <f t="shared" ca="1" si="32"/>
        <v>0</v>
      </c>
      <c r="AI65" s="584">
        <f t="shared" ca="1" si="52"/>
        <v>0</v>
      </c>
      <c r="AJ65" s="584" t="b">
        <f t="shared" ca="1" si="53"/>
        <v>0</v>
      </c>
      <c r="AK65" s="583" t="b">
        <f t="shared" ca="1" si="24"/>
        <v>0</v>
      </c>
      <c r="AL65" s="580" t="b">
        <f t="shared" ca="1" si="22"/>
        <v>0</v>
      </c>
      <c r="AM65" s="580" t="b">
        <f t="shared" ca="1" si="23"/>
        <v>0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5.7" customHeight="1" x14ac:dyDescent="0.3">
      <c r="A66" s="479"/>
      <c r="B66" s="26">
        <v>115</v>
      </c>
      <c r="C66" s="576" t="b">
        <f t="shared" si="33"/>
        <v>0</v>
      </c>
      <c r="D66" s="380"/>
      <c r="E66" s="778" t="str">
        <f t="shared" ca="1" si="34"/>
        <v>Numerische Mechanik I</v>
      </c>
      <c r="F66" s="779"/>
      <c r="G66" s="87">
        <f t="shared" ca="1" si="35"/>
        <v>4114</v>
      </c>
      <c r="H66" s="87" t="str">
        <f t="shared" ca="1" si="36"/>
        <v>Kuhl</v>
      </c>
      <c r="I66" s="87" t="str">
        <f t="shared" ca="1" si="37"/>
        <v>WS</v>
      </c>
      <c r="J66" s="379">
        <f t="shared" ca="1" si="38"/>
        <v>0</v>
      </c>
      <c r="K66" s="379">
        <f t="shared" ca="1" si="39"/>
        <v>0</v>
      </c>
      <c r="L66" s="379">
        <f t="shared" ca="1" si="40"/>
        <v>0</v>
      </c>
      <c r="M66" s="379">
        <f t="shared" ca="1" si="41"/>
        <v>0</v>
      </c>
      <c r="N66" s="230"/>
      <c r="O66" s="225">
        <f t="shared" ca="1" si="42"/>
        <v>0</v>
      </c>
      <c r="P66" s="225">
        <f t="shared" ca="1" si="43"/>
        <v>0</v>
      </c>
      <c r="Q66" s="225">
        <f t="shared" ca="1" si="44"/>
        <v>0</v>
      </c>
      <c r="R66" s="225">
        <f t="shared" ca="1" si="45"/>
        <v>0</v>
      </c>
      <c r="S66" s="32">
        <f t="shared" ref="S66:S81" ca="1" si="58">SUM(J66:M66)*N66</f>
        <v>0</v>
      </c>
      <c r="T66" s="33">
        <f t="shared" ca="1" si="47"/>
        <v>0</v>
      </c>
      <c r="U66" s="33">
        <f t="shared" ref="U66:U81" ca="1" si="59">T66*SUM(J66:M66)</f>
        <v>0</v>
      </c>
      <c r="V66" s="33"/>
      <c r="W66" s="231">
        <f t="shared" si="49"/>
        <v>35</v>
      </c>
      <c r="X66" s="51"/>
      <c r="Y66" s="51"/>
      <c r="Z66" s="51"/>
      <c r="AA66" s="51"/>
      <c r="AB66" s="51"/>
      <c r="AC66" s="576" t="b">
        <f t="shared" si="54"/>
        <v>0</v>
      </c>
      <c r="AD66" s="576" t="b">
        <f t="shared" si="55"/>
        <v>0</v>
      </c>
      <c r="AE66" s="583" t="b">
        <f t="shared" ca="1" si="31"/>
        <v>0</v>
      </c>
      <c r="AF66" s="583" t="b">
        <f t="shared" ca="1" si="50"/>
        <v>0</v>
      </c>
      <c r="AG66" s="583">
        <f t="shared" ca="1" si="51"/>
        <v>0</v>
      </c>
      <c r="AH66" s="581" t="b">
        <f t="shared" ca="1" si="32"/>
        <v>0</v>
      </c>
      <c r="AI66" s="584">
        <f t="shared" ca="1" si="52"/>
        <v>0</v>
      </c>
      <c r="AJ66" s="584" t="b">
        <f t="shared" ca="1" si="53"/>
        <v>0</v>
      </c>
      <c r="AK66" s="583" t="b">
        <f t="shared" ca="1" si="24"/>
        <v>0</v>
      </c>
      <c r="AL66" s="580" t="b">
        <f t="shared" ca="1" si="22"/>
        <v>0</v>
      </c>
      <c r="AM66" s="580" t="b">
        <f t="shared" ca="1" si="23"/>
        <v>0</v>
      </c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5.7" customHeight="1" x14ac:dyDescent="0.3">
      <c r="A67" s="479"/>
      <c r="B67" s="26">
        <v>116</v>
      </c>
      <c r="C67" s="576" t="b">
        <f>$AC67</f>
        <v>0</v>
      </c>
      <c r="D67" s="380"/>
      <c r="E67" s="778" t="str">
        <f t="shared" ca="1" si="34"/>
        <v>Numerische Mechanik II</v>
      </c>
      <c r="F67" s="779"/>
      <c r="G67" s="87">
        <f t="shared" ca="1" si="35"/>
        <v>4115</v>
      </c>
      <c r="H67" s="87" t="str">
        <f t="shared" ca="1" si="36"/>
        <v>Kuhl</v>
      </c>
      <c r="I67" s="87" t="str">
        <f t="shared" ca="1" si="37"/>
        <v>SS</v>
      </c>
      <c r="J67" s="379">
        <f t="shared" ca="1" si="38"/>
        <v>0</v>
      </c>
      <c r="K67" s="379">
        <f t="shared" ca="1" si="39"/>
        <v>0</v>
      </c>
      <c r="L67" s="379">
        <f t="shared" ca="1" si="40"/>
        <v>0</v>
      </c>
      <c r="M67" s="379">
        <f t="shared" ca="1" si="41"/>
        <v>0</v>
      </c>
      <c r="N67" s="230"/>
      <c r="O67" s="225">
        <f t="shared" ca="1" si="42"/>
        <v>0</v>
      </c>
      <c r="P67" s="225">
        <f t="shared" ca="1" si="43"/>
        <v>0</v>
      </c>
      <c r="Q67" s="225">
        <f t="shared" ca="1" si="44"/>
        <v>0</v>
      </c>
      <c r="R67" s="225">
        <f t="shared" ca="1" si="45"/>
        <v>0</v>
      </c>
      <c r="S67" s="32">
        <f t="shared" ca="1" si="58"/>
        <v>0</v>
      </c>
      <c r="T67" s="33">
        <f t="shared" ca="1" si="47"/>
        <v>0</v>
      </c>
      <c r="U67" s="33">
        <f t="shared" ca="1" si="59"/>
        <v>0</v>
      </c>
      <c r="V67" s="33"/>
      <c r="W67" s="231">
        <f t="shared" si="49"/>
        <v>36</v>
      </c>
      <c r="X67" s="51"/>
      <c r="Y67" s="51"/>
      <c r="Z67" s="51"/>
      <c r="AA67" s="51"/>
      <c r="AB67" s="51"/>
      <c r="AC67" s="576" t="b">
        <f t="shared" si="54"/>
        <v>0</v>
      </c>
      <c r="AD67" s="576" t="b">
        <f t="shared" si="55"/>
        <v>0</v>
      </c>
      <c r="AE67" s="583" t="b">
        <f t="shared" ca="1" si="31"/>
        <v>0</v>
      </c>
      <c r="AF67" s="583" t="b">
        <f t="shared" ca="1" si="50"/>
        <v>0</v>
      </c>
      <c r="AG67" s="583">
        <f t="shared" ca="1" si="51"/>
        <v>0</v>
      </c>
      <c r="AH67" s="581" t="b">
        <f t="shared" ca="1" si="32"/>
        <v>0</v>
      </c>
      <c r="AI67" s="584">
        <f t="shared" ca="1" si="52"/>
        <v>0</v>
      </c>
      <c r="AJ67" s="584" t="b">
        <f t="shared" ca="1" si="53"/>
        <v>0</v>
      </c>
      <c r="AK67" s="583" t="b">
        <f t="shared" ca="1" si="24"/>
        <v>0</v>
      </c>
      <c r="AL67" s="580" t="b">
        <f t="shared" ca="1" si="22"/>
        <v>0</v>
      </c>
      <c r="AM67" s="580" t="b">
        <f t="shared" ca="1" si="23"/>
        <v>0</v>
      </c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5.7" customHeight="1" x14ac:dyDescent="0.3">
      <c r="A68" s="479"/>
      <c r="B68" s="26">
        <v>124</v>
      </c>
      <c r="C68" s="576" t="b">
        <f t="shared" si="33"/>
        <v>0</v>
      </c>
      <c r="D68" s="380"/>
      <c r="E68" s="778" t="str">
        <f t="shared" ca="1" si="34"/>
        <v>Optimierungsverfahren</v>
      </c>
      <c r="F68" s="779"/>
      <c r="G68" s="87">
        <f t="shared" ca="1" si="35"/>
        <v>117016</v>
      </c>
      <c r="H68" s="87" t="str">
        <f t="shared" ca="1" si="36"/>
        <v>Stursberg</v>
      </c>
      <c r="I68" s="87" t="str">
        <f t="shared" ca="1" si="37"/>
        <v>WS</v>
      </c>
      <c r="J68" s="379">
        <f t="shared" ca="1" si="38"/>
        <v>0</v>
      </c>
      <c r="K68" s="379">
        <f t="shared" ca="1" si="39"/>
        <v>0</v>
      </c>
      <c r="L68" s="379">
        <f t="shared" ca="1" si="40"/>
        <v>0</v>
      </c>
      <c r="M68" s="379">
        <f t="shared" ca="1" si="41"/>
        <v>0</v>
      </c>
      <c r="N68" s="230"/>
      <c r="O68" s="225">
        <f t="shared" ca="1" si="42"/>
        <v>0</v>
      </c>
      <c r="P68" s="225">
        <f t="shared" ca="1" si="43"/>
        <v>0</v>
      </c>
      <c r="Q68" s="225">
        <f t="shared" ca="1" si="44"/>
        <v>0</v>
      </c>
      <c r="R68" s="225">
        <f t="shared" ca="1" si="45"/>
        <v>0</v>
      </c>
      <c r="S68" s="32">
        <f t="shared" ca="1" si="58"/>
        <v>0</v>
      </c>
      <c r="T68" s="33">
        <f t="shared" ca="1" si="47"/>
        <v>0</v>
      </c>
      <c r="U68" s="33">
        <f t="shared" ca="1" si="59"/>
        <v>0</v>
      </c>
      <c r="V68" s="33"/>
      <c r="W68" s="231">
        <f t="shared" si="49"/>
        <v>44</v>
      </c>
      <c r="X68" s="51"/>
      <c r="Y68" s="51"/>
      <c r="Z68" s="51"/>
      <c r="AA68" s="51"/>
      <c r="AB68" s="51"/>
      <c r="AC68" s="576" t="b">
        <f t="shared" si="54"/>
        <v>0</v>
      </c>
      <c r="AD68" s="576" t="b">
        <f t="shared" si="55"/>
        <v>0</v>
      </c>
      <c r="AE68" s="583" t="b">
        <f t="shared" ca="1" si="31"/>
        <v>0</v>
      </c>
      <c r="AF68" s="583" t="b">
        <f t="shared" ca="1" si="50"/>
        <v>0</v>
      </c>
      <c r="AG68" s="583">
        <f t="shared" ca="1" si="51"/>
        <v>0</v>
      </c>
      <c r="AH68" s="581" t="b">
        <f t="shared" ca="1" si="32"/>
        <v>0</v>
      </c>
      <c r="AI68" s="584">
        <f t="shared" ca="1" si="52"/>
        <v>0</v>
      </c>
      <c r="AJ68" s="584" t="b">
        <f t="shared" ca="1" si="53"/>
        <v>0</v>
      </c>
      <c r="AK68" s="583" t="b">
        <f t="shared" ca="1" si="24"/>
        <v>0</v>
      </c>
      <c r="AL68" s="580" t="b">
        <f t="shared" ca="1" si="22"/>
        <v>0</v>
      </c>
      <c r="AM68" s="580" t="b">
        <f t="shared" ca="1" si="23"/>
        <v>0</v>
      </c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5.7" hidden="1" customHeight="1" x14ac:dyDescent="0.3">
      <c r="A69" s="479"/>
      <c r="C69" s="576" t="b">
        <f t="shared" si="33"/>
        <v>0</v>
      </c>
      <c r="D69" s="380"/>
      <c r="E69" s="778" t="str">
        <f t="shared" ca="1" si="34"/>
        <v/>
      </c>
      <c r="F69" s="779"/>
      <c r="G69" s="87" t="str">
        <f t="shared" ca="1" si="35"/>
        <v/>
      </c>
      <c r="H69" s="87" t="str">
        <f t="shared" ca="1" si="36"/>
        <v/>
      </c>
      <c r="I69" s="87" t="str">
        <f t="shared" ca="1" si="37"/>
        <v/>
      </c>
      <c r="J69" s="379">
        <f t="shared" ca="1" si="38"/>
        <v>0</v>
      </c>
      <c r="K69" s="379">
        <f t="shared" ca="1" si="39"/>
        <v>0</v>
      </c>
      <c r="L69" s="379">
        <f t="shared" ca="1" si="40"/>
        <v>0</v>
      </c>
      <c r="M69" s="379">
        <f t="shared" ca="1" si="41"/>
        <v>0</v>
      </c>
      <c r="N69" s="230"/>
      <c r="O69" s="225">
        <f t="shared" ca="1" si="42"/>
        <v>0</v>
      </c>
      <c r="P69" s="225">
        <f t="shared" ca="1" si="43"/>
        <v>0</v>
      </c>
      <c r="Q69" s="225">
        <f t="shared" ca="1" si="44"/>
        <v>0</v>
      </c>
      <c r="R69" s="225">
        <f t="shared" ca="1" si="45"/>
        <v>0</v>
      </c>
      <c r="S69" s="32">
        <f t="shared" ca="1" si="58"/>
        <v>0</v>
      </c>
      <c r="T69" s="33">
        <f t="shared" ca="1" si="47"/>
        <v>0</v>
      </c>
      <c r="U69" s="33">
        <f t="shared" ca="1" si="59"/>
        <v>0</v>
      </c>
      <c r="V69" s="33"/>
      <c r="W69" s="231">
        <f t="shared" si="49"/>
        <v>0</v>
      </c>
      <c r="X69" s="51"/>
      <c r="Y69" s="51"/>
      <c r="Z69" s="51"/>
      <c r="AA69" s="51"/>
      <c r="AB69" s="51"/>
      <c r="AC69" s="576" t="b">
        <f t="shared" si="54"/>
        <v>0</v>
      </c>
      <c r="AD69" s="576" t="b">
        <f t="shared" si="55"/>
        <v>0</v>
      </c>
      <c r="AE69" s="583" t="b">
        <f t="shared" ca="1" si="31"/>
        <v>0</v>
      </c>
      <c r="AF69" s="583" t="b">
        <f t="shared" ca="1" si="50"/>
        <v>0</v>
      </c>
      <c r="AG69" s="583">
        <f t="shared" ca="1" si="51"/>
        <v>0</v>
      </c>
      <c r="AH69" s="581" t="b">
        <f t="shared" ca="1" si="32"/>
        <v>0</v>
      </c>
      <c r="AI69" s="584">
        <f t="shared" ca="1" si="52"/>
        <v>0</v>
      </c>
      <c r="AJ69" s="584" t="b">
        <f t="shared" ca="1" si="53"/>
        <v>0</v>
      </c>
      <c r="AK69" s="583" t="b">
        <f t="shared" ca="1" si="24"/>
        <v>0</v>
      </c>
      <c r="AL69" s="580" t="b">
        <f t="shared" ca="1" si="22"/>
        <v>0</v>
      </c>
      <c r="AM69" s="580" t="b">
        <f t="shared" ca="1" si="23"/>
        <v>0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5.7" hidden="1" customHeight="1" x14ac:dyDescent="0.3">
      <c r="A70" s="479"/>
      <c r="C70" s="576" t="b">
        <f t="shared" si="33"/>
        <v>0</v>
      </c>
      <c r="D70" s="380"/>
      <c r="E70" s="778" t="str">
        <f t="shared" ca="1" si="34"/>
        <v/>
      </c>
      <c r="F70" s="779"/>
      <c r="G70" s="87" t="str">
        <f t="shared" ca="1" si="35"/>
        <v/>
      </c>
      <c r="H70" s="87" t="str">
        <f t="shared" ca="1" si="36"/>
        <v/>
      </c>
      <c r="I70" s="87" t="str">
        <f t="shared" ca="1" si="37"/>
        <v/>
      </c>
      <c r="J70" s="379">
        <f t="shared" ca="1" si="38"/>
        <v>0</v>
      </c>
      <c r="K70" s="379">
        <f t="shared" ca="1" si="39"/>
        <v>0</v>
      </c>
      <c r="L70" s="379">
        <f t="shared" ca="1" si="40"/>
        <v>0</v>
      </c>
      <c r="M70" s="379">
        <f t="shared" ca="1" si="41"/>
        <v>0</v>
      </c>
      <c r="N70" s="230"/>
      <c r="O70" s="225">
        <f t="shared" ca="1" si="42"/>
        <v>0</v>
      </c>
      <c r="P70" s="225">
        <f t="shared" ca="1" si="43"/>
        <v>0</v>
      </c>
      <c r="Q70" s="225">
        <f t="shared" ca="1" si="44"/>
        <v>0</v>
      </c>
      <c r="R70" s="225">
        <f t="shared" ca="1" si="45"/>
        <v>0</v>
      </c>
      <c r="S70" s="32">
        <f t="shared" ca="1" si="58"/>
        <v>0</v>
      </c>
      <c r="T70" s="33">
        <f t="shared" ca="1" si="47"/>
        <v>0</v>
      </c>
      <c r="U70" s="33">
        <f t="shared" ca="1" si="59"/>
        <v>0</v>
      </c>
      <c r="V70" s="33"/>
      <c r="W70" s="231">
        <f t="shared" si="49"/>
        <v>0</v>
      </c>
      <c r="X70" s="51"/>
      <c r="Y70" s="51"/>
      <c r="Z70" s="51"/>
      <c r="AA70" s="51"/>
      <c r="AB70" s="51"/>
      <c r="AC70" s="576" t="b">
        <f t="shared" si="54"/>
        <v>0</v>
      </c>
      <c r="AD70" s="576" t="b">
        <f t="shared" si="55"/>
        <v>0</v>
      </c>
      <c r="AE70" s="583" t="b">
        <f t="shared" ca="1" si="31"/>
        <v>0</v>
      </c>
      <c r="AF70" s="583" t="b">
        <f t="shared" ca="1" si="50"/>
        <v>0</v>
      </c>
      <c r="AG70" s="583">
        <f t="shared" ca="1" si="51"/>
        <v>0</v>
      </c>
      <c r="AH70" s="581" t="b">
        <f t="shared" ca="1" si="32"/>
        <v>0</v>
      </c>
      <c r="AI70" s="584">
        <f t="shared" ca="1" si="52"/>
        <v>0</v>
      </c>
      <c r="AJ70" s="584" t="b">
        <f t="shared" ca="1" si="53"/>
        <v>0</v>
      </c>
      <c r="AK70" s="583" t="b">
        <f t="shared" ca="1" si="24"/>
        <v>0</v>
      </c>
      <c r="AL70" s="580" t="b">
        <f t="shared" ca="1" si="22"/>
        <v>0</v>
      </c>
      <c r="AM70" s="580" t="b">
        <f t="shared" ca="1" si="23"/>
        <v>0</v>
      </c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5.7" hidden="1" customHeight="1" x14ac:dyDescent="0.3">
      <c r="A71" s="479"/>
      <c r="C71" s="576" t="b">
        <f t="shared" si="33"/>
        <v>0</v>
      </c>
      <c r="D71" s="380"/>
      <c r="E71" s="778" t="str">
        <f t="shared" ca="1" si="34"/>
        <v/>
      </c>
      <c r="F71" s="779"/>
      <c r="G71" s="87" t="str">
        <f t="shared" ca="1" si="35"/>
        <v/>
      </c>
      <c r="H71" s="87" t="str">
        <f t="shared" ca="1" si="36"/>
        <v/>
      </c>
      <c r="I71" s="87" t="str">
        <f t="shared" ca="1" si="37"/>
        <v/>
      </c>
      <c r="J71" s="379">
        <f t="shared" ca="1" si="38"/>
        <v>0</v>
      </c>
      <c r="K71" s="379">
        <f t="shared" ca="1" si="39"/>
        <v>0</v>
      </c>
      <c r="L71" s="379">
        <f t="shared" ca="1" si="40"/>
        <v>0</v>
      </c>
      <c r="M71" s="379">
        <f t="shared" ca="1" si="41"/>
        <v>0</v>
      </c>
      <c r="N71" s="230"/>
      <c r="O71" s="225">
        <f t="shared" ca="1" si="42"/>
        <v>0</v>
      </c>
      <c r="P71" s="225">
        <f t="shared" ca="1" si="43"/>
        <v>0</v>
      </c>
      <c r="Q71" s="225">
        <f t="shared" ca="1" si="44"/>
        <v>0</v>
      </c>
      <c r="R71" s="225">
        <f t="shared" ca="1" si="45"/>
        <v>0</v>
      </c>
      <c r="S71" s="32">
        <f t="shared" ca="1" si="58"/>
        <v>0</v>
      </c>
      <c r="T71" s="33">
        <f t="shared" ca="1" si="47"/>
        <v>0</v>
      </c>
      <c r="U71" s="33">
        <f t="shared" ca="1" si="59"/>
        <v>0</v>
      </c>
      <c r="V71" s="33"/>
      <c r="W71" s="231">
        <f t="shared" si="49"/>
        <v>0</v>
      </c>
      <c r="X71" s="51"/>
      <c r="Y71" s="51"/>
      <c r="Z71" s="51"/>
      <c r="AA71" s="51"/>
      <c r="AB71" s="51"/>
      <c r="AC71" s="576" t="b">
        <f t="shared" si="54"/>
        <v>0</v>
      </c>
      <c r="AD71" s="576" t="b">
        <f t="shared" si="55"/>
        <v>0</v>
      </c>
      <c r="AE71" s="583" t="b">
        <f t="shared" ca="1" si="31"/>
        <v>0</v>
      </c>
      <c r="AF71" s="583" t="b">
        <f t="shared" ca="1" si="50"/>
        <v>0</v>
      </c>
      <c r="AG71" s="583">
        <f t="shared" ca="1" si="51"/>
        <v>0</v>
      </c>
      <c r="AH71" s="581" t="b">
        <f t="shared" ca="1" si="32"/>
        <v>0</v>
      </c>
      <c r="AI71" s="584">
        <f t="shared" ca="1" si="52"/>
        <v>0</v>
      </c>
      <c r="AJ71" s="584" t="b">
        <f t="shared" ca="1" si="53"/>
        <v>0</v>
      </c>
      <c r="AK71" s="583" t="b">
        <f t="shared" ca="1" si="24"/>
        <v>0</v>
      </c>
      <c r="AL71" s="580" t="b">
        <f t="shared" ca="1" si="22"/>
        <v>0</v>
      </c>
      <c r="AM71" s="580" t="b">
        <f t="shared" ca="1" si="23"/>
        <v>0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5.7" hidden="1" customHeight="1" x14ac:dyDescent="0.3">
      <c r="A72" s="479"/>
      <c r="C72" s="576" t="b">
        <f t="shared" si="33"/>
        <v>0</v>
      </c>
      <c r="D72" s="380"/>
      <c r="E72" s="778" t="str">
        <f t="shared" ca="1" si="34"/>
        <v/>
      </c>
      <c r="F72" s="779"/>
      <c r="G72" s="87" t="str">
        <f t="shared" ca="1" si="35"/>
        <v/>
      </c>
      <c r="H72" s="87" t="str">
        <f t="shared" ca="1" si="36"/>
        <v/>
      </c>
      <c r="I72" s="87" t="str">
        <f t="shared" ca="1" si="37"/>
        <v/>
      </c>
      <c r="J72" s="379">
        <f t="shared" ca="1" si="38"/>
        <v>0</v>
      </c>
      <c r="K72" s="379">
        <f t="shared" ca="1" si="39"/>
        <v>0</v>
      </c>
      <c r="L72" s="379">
        <f t="shared" ca="1" si="40"/>
        <v>0</v>
      </c>
      <c r="M72" s="379">
        <f t="shared" ca="1" si="41"/>
        <v>0</v>
      </c>
      <c r="N72" s="230"/>
      <c r="O72" s="225">
        <f t="shared" ca="1" si="42"/>
        <v>0</v>
      </c>
      <c r="P72" s="225">
        <f t="shared" ca="1" si="43"/>
        <v>0</v>
      </c>
      <c r="Q72" s="225">
        <f t="shared" ca="1" si="44"/>
        <v>0</v>
      </c>
      <c r="R72" s="225">
        <f t="shared" ca="1" si="45"/>
        <v>0</v>
      </c>
      <c r="S72" s="32">
        <f t="shared" ca="1" si="58"/>
        <v>0</v>
      </c>
      <c r="T72" s="33">
        <f t="shared" ca="1" si="47"/>
        <v>0</v>
      </c>
      <c r="U72" s="33">
        <f t="shared" ca="1" si="59"/>
        <v>0</v>
      </c>
      <c r="V72" s="33"/>
      <c r="W72" s="231">
        <f t="shared" si="49"/>
        <v>0</v>
      </c>
      <c r="X72" s="51"/>
      <c r="Y72" s="51"/>
      <c r="Z72" s="51"/>
      <c r="AA72" s="51"/>
      <c r="AB72" s="51"/>
      <c r="AC72" s="576" t="b">
        <f t="shared" si="54"/>
        <v>0</v>
      </c>
      <c r="AD72" s="576" t="b">
        <f t="shared" si="55"/>
        <v>0</v>
      </c>
      <c r="AE72" s="583" t="b">
        <f t="shared" ca="1" si="31"/>
        <v>0</v>
      </c>
      <c r="AF72" s="583" t="b">
        <f t="shared" ca="1" si="50"/>
        <v>0</v>
      </c>
      <c r="AG72" s="583">
        <f t="shared" ca="1" si="51"/>
        <v>0</v>
      </c>
      <c r="AH72" s="581" t="b">
        <f t="shared" ca="1" si="32"/>
        <v>0</v>
      </c>
      <c r="AI72" s="584">
        <f t="shared" ca="1" si="52"/>
        <v>0</v>
      </c>
      <c r="AJ72" s="584" t="b">
        <f t="shared" ca="1" si="53"/>
        <v>0</v>
      </c>
      <c r="AK72" s="583" t="b">
        <f t="shared" ca="1" si="24"/>
        <v>0</v>
      </c>
      <c r="AL72" s="580" t="b">
        <f t="shared" ca="1" si="22"/>
        <v>0</v>
      </c>
      <c r="AM72" s="580" t="b">
        <f t="shared" ca="1" si="23"/>
        <v>0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5.7" hidden="1" customHeight="1" x14ac:dyDescent="0.3">
      <c r="A73" s="479"/>
      <c r="C73" s="576" t="b">
        <f t="shared" si="33"/>
        <v>0</v>
      </c>
      <c r="D73" s="380"/>
      <c r="E73" s="778" t="str">
        <f t="shared" ca="1" si="34"/>
        <v/>
      </c>
      <c r="F73" s="779"/>
      <c r="G73" s="87" t="str">
        <f t="shared" ca="1" si="35"/>
        <v/>
      </c>
      <c r="H73" s="87" t="str">
        <f t="shared" ca="1" si="36"/>
        <v/>
      </c>
      <c r="I73" s="87" t="str">
        <f t="shared" ca="1" si="37"/>
        <v/>
      </c>
      <c r="J73" s="379">
        <f t="shared" ca="1" si="38"/>
        <v>0</v>
      </c>
      <c r="K73" s="379">
        <f t="shared" ca="1" si="39"/>
        <v>0</v>
      </c>
      <c r="L73" s="379">
        <f t="shared" ca="1" si="40"/>
        <v>0</v>
      </c>
      <c r="M73" s="379">
        <f t="shared" ca="1" si="41"/>
        <v>0</v>
      </c>
      <c r="N73" s="230"/>
      <c r="O73" s="225">
        <f t="shared" ca="1" si="42"/>
        <v>0</v>
      </c>
      <c r="P73" s="225">
        <f t="shared" ca="1" si="43"/>
        <v>0</v>
      </c>
      <c r="Q73" s="225">
        <f t="shared" ca="1" si="44"/>
        <v>0</v>
      </c>
      <c r="R73" s="225">
        <f t="shared" ca="1" si="45"/>
        <v>0</v>
      </c>
      <c r="S73" s="32">
        <f t="shared" ca="1" si="58"/>
        <v>0</v>
      </c>
      <c r="T73" s="33">
        <f t="shared" ca="1" si="47"/>
        <v>0</v>
      </c>
      <c r="U73" s="33">
        <f t="shared" ca="1" si="59"/>
        <v>0</v>
      </c>
      <c r="V73" s="33"/>
      <c r="W73" s="231">
        <f t="shared" si="49"/>
        <v>0</v>
      </c>
      <c r="X73" s="51"/>
      <c r="Y73" s="51"/>
      <c r="Z73" s="51"/>
      <c r="AA73" s="51"/>
      <c r="AB73" s="51"/>
      <c r="AC73" s="576" t="b">
        <f t="shared" si="54"/>
        <v>0</v>
      </c>
      <c r="AD73" s="576" t="b">
        <f t="shared" si="55"/>
        <v>0</v>
      </c>
      <c r="AE73" s="583" t="b">
        <f t="shared" ca="1" si="31"/>
        <v>0</v>
      </c>
      <c r="AF73" s="583" t="b">
        <f t="shared" ca="1" si="50"/>
        <v>0</v>
      </c>
      <c r="AG73" s="583">
        <f t="shared" ca="1" si="51"/>
        <v>0</v>
      </c>
      <c r="AH73" s="581" t="b">
        <f t="shared" ca="1" si="32"/>
        <v>0</v>
      </c>
      <c r="AI73" s="584">
        <f t="shared" ca="1" si="52"/>
        <v>0</v>
      </c>
      <c r="AJ73" s="584" t="b">
        <f t="shared" ca="1" si="53"/>
        <v>0</v>
      </c>
      <c r="AK73" s="583" t="b">
        <f t="shared" ca="1" si="24"/>
        <v>0</v>
      </c>
      <c r="AL73" s="580" t="b">
        <f t="shared" ca="1" si="22"/>
        <v>0</v>
      </c>
      <c r="AM73" s="580" t="b">
        <f t="shared" ca="1" si="23"/>
        <v>0</v>
      </c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5.7" hidden="1" customHeight="1" x14ac:dyDescent="0.3">
      <c r="A74" s="479"/>
      <c r="C74" s="576" t="b">
        <f t="shared" si="33"/>
        <v>0</v>
      </c>
      <c r="D74" s="380"/>
      <c r="E74" s="778" t="str">
        <f t="shared" ca="1" si="34"/>
        <v/>
      </c>
      <c r="F74" s="779"/>
      <c r="G74" s="87" t="str">
        <f t="shared" ca="1" si="35"/>
        <v/>
      </c>
      <c r="H74" s="87" t="str">
        <f t="shared" ca="1" si="36"/>
        <v/>
      </c>
      <c r="I74" s="87" t="str">
        <f t="shared" ca="1" si="37"/>
        <v/>
      </c>
      <c r="J74" s="379">
        <f t="shared" ca="1" si="38"/>
        <v>0</v>
      </c>
      <c r="K74" s="379">
        <f t="shared" ca="1" si="39"/>
        <v>0</v>
      </c>
      <c r="L74" s="379">
        <f t="shared" ca="1" si="40"/>
        <v>0</v>
      </c>
      <c r="M74" s="379">
        <f t="shared" ca="1" si="41"/>
        <v>0</v>
      </c>
      <c r="N74" s="230"/>
      <c r="O74" s="225">
        <f t="shared" ca="1" si="42"/>
        <v>0</v>
      </c>
      <c r="P74" s="225">
        <f t="shared" ca="1" si="43"/>
        <v>0</v>
      </c>
      <c r="Q74" s="225">
        <f t="shared" ca="1" si="44"/>
        <v>0</v>
      </c>
      <c r="R74" s="225">
        <f t="shared" ca="1" si="45"/>
        <v>0</v>
      </c>
      <c r="S74" s="32">
        <f t="shared" ca="1" si="58"/>
        <v>0</v>
      </c>
      <c r="T74" s="33">
        <f t="shared" ca="1" si="47"/>
        <v>0</v>
      </c>
      <c r="U74" s="33">
        <f t="shared" ca="1" si="59"/>
        <v>0</v>
      </c>
      <c r="V74" s="33"/>
      <c r="W74" s="231">
        <f t="shared" si="49"/>
        <v>0</v>
      </c>
      <c r="X74" s="51"/>
      <c r="Y74" s="51"/>
      <c r="Z74" s="51"/>
      <c r="AA74" s="51"/>
      <c r="AB74" s="51"/>
      <c r="AC74" s="576" t="b">
        <f t="shared" si="54"/>
        <v>0</v>
      </c>
      <c r="AD74" s="576" t="b">
        <f t="shared" si="55"/>
        <v>0</v>
      </c>
      <c r="AE74" s="583" t="b">
        <f t="shared" ca="1" si="31"/>
        <v>0</v>
      </c>
      <c r="AF74" s="583" t="b">
        <f t="shared" ca="1" si="50"/>
        <v>0</v>
      </c>
      <c r="AG74" s="583">
        <f t="shared" ca="1" si="51"/>
        <v>0</v>
      </c>
      <c r="AH74" s="581" t="b">
        <f t="shared" ca="1" si="32"/>
        <v>0</v>
      </c>
      <c r="AI74" s="584">
        <f t="shared" ca="1" si="52"/>
        <v>0</v>
      </c>
      <c r="AJ74" s="584" t="b">
        <f t="shared" ca="1" si="53"/>
        <v>0</v>
      </c>
      <c r="AK74" s="583" t="b">
        <f t="shared" ca="1" si="24"/>
        <v>0</v>
      </c>
      <c r="AL74" s="580" t="b">
        <f t="shared" ca="1" si="22"/>
        <v>0</v>
      </c>
      <c r="AM74" s="580" t="b">
        <f t="shared" ca="1" si="23"/>
        <v>0</v>
      </c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5.7" hidden="1" customHeight="1" x14ac:dyDescent="0.3">
      <c r="A75" s="479"/>
      <c r="C75" s="576" t="b">
        <f t="shared" si="33"/>
        <v>0</v>
      </c>
      <c r="D75" s="380"/>
      <c r="E75" s="778" t="str">
        <f t="shared" ca="1" si="34"/>
        <v/>
      </c>
      <c r="F75" s="779"/>
      <c r="G75" s="87" t="str">
        <f t="shared" ca="1" si="35"/>
        <v/>
      </c>
      <c r="H75" s="87" t="str">
        <f t="shared" ca="1" si="36"/>
        <v/>
      </c>
      <c r="I75" s="87" t="str">
        <f t="shared" ca="1" si="37"/>
        <v/>
      </c>
      <c r="J75" s="379">
        <f t="shared" ca="1" si="38"/>
        <v>0</v>
      </c>
      <c r="K75" s="379">
        <f t="shared" ca="1" si="39"/>
        <v>0</v>
      </c>
      <c r="L75" s="379">
        <f t="shared" ca="1" si="40"/>
        <v>0</v>
      </c>
      <c r="M75" s="379">
        <f t="shared" ca="1" si="41"/>
        <v>0</v>
      </c>
      <c r="N75" s="230"/>
      <c r="O75" s="225">
        <f t="shared" ca="1" si="42"/>
        <v>0</v>
      </c>
      <c r="P75" s="225">
        <f t="shared" ca="1" si="43"/>
        <v>0</v>
      </c>
      <c r="Q75" s="225">
        <f t="shared" ca="1" si="44"/>
        <v>0</v>
      </c>
      <c r="R75" s="225">
        <f t="shared" ca="1" si="45"/>
        <v>0</v>
      </c>
      <c r="S75" s="32">
        <f t="shared" ca="1" si="58"/>
        <v>0</v>
      </c>
      <c r="T75" s="33">
        <f t="shared" ca="1" si="47"/>
        <v>0</v>
      </c>
      <c r="U75" s="33">
        <f t="shared" ca="1" si="59"/>
        <v>0</v>
      </c>
      <c r="V75" s="33"/>
      <c r="W75" s="231">
        <f t="shared" si="49"/>
        <v>0</v>
      </c>
      <c r="X75" s="51"/>
      <c r="Y75" s="51"/>
      <c r="Z75" s="51"/>
      <c r="AA75" s="51"/>
      <c r="AB75" s="51"/>
      <c r="AC75" s="576" t="b">
        <f t="shared" si="54"/>
        <v>0</v>
      </c>
      <c r="AD75" s="576" t="b">
        <f t="shared" si="55"/>
        <v>0</v>
      </c>
      <c r="AE75" s="583" t="b">
        <f t="shared" ca="1" si="31"/>
        <v>0</v>
      </c>
      <c r="AF75" s="583" t="b">
        <f t="shared" ca="1" si="50"/>
        <v>0</v>
      </c>
      <c r="AG75" s="583">
        <f t="shared" ca="1" si="51"/>
        <v>0</v>
      </c>
      <c r="AH75" s="581" t="b">
        <f t="shared" ca="1" si="32"/>
        <v>0</v>
      </c>
      <c r="AI75" s="584">
        <f t="shared" ca="1" si="52"/>
        <v>0</v>
      </c>
      <c r="AJ75" s="584" t="b">
        <f t="shared" ca="1" si="53"/>
        <v>0</v>
      </c>
      <c r="AK75" s="583" t="b">
        <f t="shared" ca="1" si="24"/>
        <v>0</v>
      </c>
      <c r="AL75" s="580" t="b">
        <f t="shared" ca="1" si="22"/>
        <v>0</v>
      </c>
      <c r="AM75" s="580" t="b">
        <f t="shared" ca="1" si="23"/>
        <v>0</v>
      </c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5.7" hidden="1" customHeight="1" x14ac:dyDescent="0.3">
      <c r="A76" s="479"/>
      <c r="C76" s="576" t="b">
        <f t="shared" si="33"/>
        <v>0</v>
      </c>
      <c r="D76" s="380"/>
      <c r="E76" s="778" t="str">
        <f t="shared" ca="1" si="34"/>
        <v/>
      </c>
      <c r="F76" s="779"/>
      <c r="G76" s="87" t="str">
        <f t="shared" ca="1" si="35"/>
        <v/>
      </c>
      <c r="H76" s="87" t="str">
        <f t="shared" ca="1" si="36"/>
        <v/>
      </c>
      <c r="I76" s="87" t="str">
        <f t="shared" ca="1" si="37"/>
        <v/>
      </c>
      <c r="J76" s="379">
        <f t="shared" ca="1" si="38"/>
        <v>0</v>
      </c>
      <c r="K76" s="379">
        <f t="shared" ca="1" si="39"/>
        <v>0</v>
      </c>
      <c r="L76" s="379">
        <f t="shared" ca="1" si="40"/>
        <v>0</v>
      </c>
      <c r="M76" s="379">
        <f t="shared" ca="1" si="41"/>
        <v>0</v>
      </c>
      <c r="N76" s="230"/>
      <c r="O76" s="225">
        <f t="shared" ca="1" si="42"/>
        <v>0</v>
      </c>
      <c r="P76" s="225">
        <f t="shared" ca="1" si="43"/>
        <v>0</v>
      </c>
      <c r="Q76" s="225">
        <f t="shared" ca="1" si="44"/>
        <v>0</v>
      </c>
      <c r="R76" s="225">
        <f t="shared" ca="1" si="45"/>
        <v>0</v>
      </c>
      <c r="S76" s="32">
        <f t="shared" ca="1" si="58"/>
        <v>0</v>
      </c>
      <c r="T76" s="33">
        <f t="shared" ca="1" si="47"/>
        <v>0</v>
      </c>
      <c r="U76" s="33">
        <f t="shared" ca="1" si="59"/>
        <v>0</v>
      </c>
      <c r="V76" s="33"/>
      <c r="W76" s="231">
        <f t="shared" si="49"/>
        <v>0</v>
      </c>
      <c r="X76" s="51"/>
      <c r="Y76" s="51"/>
      <c r="Z76" s="51"/>
      <c r="AA76" s="51"/>
      <c r="AB76" s="51"/>
      <c r="AC76" s="576" t="b">
        <f t="shared" si="54"/>
        <v>0</v>
      </c>
      <c r="AD76" s="576" t="b">
        <f t="shared" si="55"/>
        <v>0</v>
      </c>
      <c r="AE76" s="583" t="b">
        <f t="shared" ca="1" si="31"/>
        <v>0</v>
      </c>
      <c r="AF76" s="583" t="b">
        <f t="shared" ca="1" si="50"/>
        <v>0</v>
      </c>
      <c r="AG76" s="583">
        <f t="shared" ca="1" si="51"/>
        <v>0</v>
      </c>
      <c r="AH76" s="581" t="b">
        <f t="shared" ca="1" si="32"/>
        <v>0</v>
      </c>
      <c r="AI76" s="584">
        <f t="shared" ca="1" si="52"/>
        <v>0</v>
      </c>
      <c r="AJ76" s="584" t="b">
        <f t="shared" ca="1" si="53"/>
        <v>0</v>
      </c>
      <c r="AK76" s="583" t="b">
        <f t="shared" ca="1" si="24"/>
        <v>0</v>
      </c>
      <c r="AL76" s="580" t="b">
        <f t="shared" ca="1" si="22"/>
        <v>0</v>
      </c>
      <c r="AM76" s="580" t="b">
        <f t="shared" ca="1" si="23"/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5.7" hidden="1" customHeight="1" x14ac:dyDescent="0.3">
      <c r="A77" s="479"/>
      <c r="C77" s="576" t="b">
        <f t="shared" si="33"/>
        <v>0</v>
      </c>
      <c r="D77" s="380"/>
      <c r="E77" s="778" t="str">
        <f t="shared" ca="1" si="34"/>
        <v/>
      </c>
      <c r="F77" s="779"/>
      <c r="G77" s="87" t="str">
        <f t="shared" ca="1" si="35"/>
        <v/>
      </c>
      <c r="H77" s="87" t="str">
        <f t="shared" ca="1" si="36"/>
        <v/>
      </c>
      <c r="I77" s="87" t="str">
        <f t="shared" ca="1" si="37"/>
        <v/>
      </c>
      <c r="J77" s="379">
        <f t="shared" ca="1" si="38"/>
        <v>0</v>
      </c>
      <c r="K77" s="379">
        <f t="shared" ca="1" si="39"/>
        <v>0</v>
      </c>
      <c r="L77" s="379">
        <f t="shared" ca="1" si="40"/>
        <v>0</v>
      </c>
      <c r="M77" s="379">
        <f t="shared" ca="1" si="41"/>
        <v>0</v>
      </c>
      <c r="N77" s="230"/>
      <c r="O77" s="225">
        <f t="shared" ca="1" si="42"/>
        <v>0</v>
      </c>
      <c r="P77" s="225">
        <f t="shared" ca="1" si="43"/>
        <v>0</v>
      </c>
      <c r="Q77" s="225">
        <f t="shared" ca="1" si="44"/>
        <v>0</v>
      </c>
      <c r="R77" s="225">
        <f t="shared" ca="1" si="45"/>
        <v>0</v>
      </c>
      <c r="S77" s="32">
        <f t="shared" ca="1" si="58"/>
        <v>0</v>
      </c>
      <c r="T77" s="33">
        <f t="shared" ca="1" si="47"/>
        <v>0</v>
      </c>
      <c r="U77" s="33">
        <f t="shared" ca="1" si="59"/>
        <v>0</v>
      </c>
      <c r="V77" s="33"/>
      <c r="W77" s="231">
        <f t="shared" si="49"/>
        <v>0</v>
      </c>
      <c r="X77" s="51"/>
      <c r="Y77" s="51"/>
      <c r="Z77" s="51"/>
      <c r="AA77" s="51"/>
      <c r="AB77" s="51"/>
      <c r="AC77" s="576" t="b">
        <f t="shared" si="54"/>
        <v>0</v>
      </c>
      <c r="AD77" s="576" t="b">
        <f t="shared" si="55"/>
        <v>0</v>
      </c>
      <c r="AE77" s="583" t="b">
        <f t="shared" ca="1" si="31"/>
        <v>0</v>
      </c>
      <c r="AF77" s="583" t="b">
        <f t="shared" ca="1" si="50"/>
        <v>0</v>
      </c>
      <c r="AG77" s="583">
        <f t="shared" ca="1" si="51"/>
        <v>0</v>
      </c>
      <c r="AH77" s="581" t="b">
        <f t="shared" ca="1" si="32"/>
        <v>0</v>
      </c>
      <c r="AI77" s="584">
        <f t="shared" ca="1" si="52"/>
        <v>0</v>
      </c>
      <c r="AJ77" s="584" t="b">
        <f t="shared" ca="1" si="53"/>
        <v>0</v>
      </c>
      <c r="AK77" s="583" t="b">
        <f t="shared" ca="1" si="24"/>
        <v>0</v>
      </c>
      <c r="AL77" s="580" t="b">
        <f t="shared" ca="1" si="22"/>
        <v>0</v>
      </c>
      <c r="AM77" s="580" t="b">
        <f t="shared" ca="1" si="23"/>
        <v>0</v>
      </c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5.7" hidden="1" customHeight="1" x14ac:dyDescent="0.3">
      <c r="A78" s="479"/>
      <c r="C78" s="576" t="b">
        <f t="shared" si="33"/>
        <v>0</v>
      </c>
      <c r="D78" s="380"/>
      <c r="E78" s="778" t="str">
        <f t="shared" ca="1" si="34"/>
        <v/>
      </c>
      <c r="F78" s="779"/>
      <c r="G78" s="87" t="str">
        <f t="shared" ca="1" si="35"/>
        <v/>
      </c>
      <c r="H78" s="87" t="str">
        <f t="shared" ca="1" si="36"/>
        <v/>
      </c>
      <c r="I78" s="87" t="str">
        <f t="shared" ca="1" si="37"/>
        <v/>
      </c>
      <c r="J78" s="379">
        <f t="shared" ca="1" si="38"/>
        <v>0</v>
      </c>
      <c r="K78" s="379">
        <f t="shared" ca="1" si="39"/>
        <v>0</v>
      </c>
      <c r="L78" s="379">
        <f t="shared" ca="1" si="40"/>
        <v>0</v>
      </c>
      <c r="M78" s="379">
        <f t="shared" ca="1" si="41"/>
        <v>0</v>
      </c>
      <c r="N78" s="230"/>
      <c r="O78" s="225">
        <f t="shared" ca="1" si="42"/>
        <v>0</v>
      </c>
      <c r="P78" s="225">
        <f t="shared" ca="1" si="43"/>
        <v>0</v>
      </c>
      <c r="Q78" s="225">
        <f t="shared" ca="1" si="44"/>
        <v>0</v>
      </c>
      <c r="R78" s="225">
        <f t="shared" ca="1" si="45"/>
        <v>0</v>
      </c>
      <c r="S78" s="32">
        <f t="shared" ca="1" si="58"/>
        <v>0</v>
      </c>
      <c r="T78" s="33">
        <f t="shared" ca="1" si="47"/>
        <v>0</v>
      </c>
      <c r="U78" s="33">
        <f t="shared" ca="1" si="59"/>
        <v>0</v>
      </c>
      <c r="V78" s="33"/>
      <c r="W78" s="231">
        <f t="shared" si="49"/>
        <v>0</v>
      </c>
      <c r="X78" s="51"/>
      <c r="Y78" s="51"/>
      <c r="Z78" s="51"/>
      <c r="AA78" s="51"/>
      <c r="AB78" s="51"/>
      <c r="AC78" s="576" t="b">
        <f t="shared" si="54"/>
        <v>0</v>
      </c>
      <c r="AD78" s="576" t="b">
        <f t="shared" si="55"/>
        <v>0</v>
      </c>
      <c r="AE78" s="583" t="b">
        <f t="shared" ca="1" si="31"/>
        <v>0</v>
      </c>
      <c r="AF78" s="583" t="b">
        <f t="shared" ca="1" si="50"/>
        <v>0</v>
      </c>
      <c r="AG78" s="583">
        <f t="shared" ca="1" si="51"/>
        <v>0</v>
      </c>
      <c r="AH78" s="581" t="b">
        <f t="shared" ca="1" si="32"/>
        <v>0</v>
      </c>
      <c r="AI78" s="584">
        <f t="shared" ca="1" si="52"/>
        <v>0</v>
      </c>
      <c r="AJ78" s="584" t="b">
        <f t="shared" ca="1" si="53"/>
        <v>0</v>
      </c>
      <c r="AK78" s="583" t="b">
        <f t="shared" ca="1" si="24"/>
        <v>0</v>
      </c>
      <c r="AL78" s="580" t="b">
        <f t="shared" ca="1" si="22"/>
        <v>0</v>
      </c>
      <c r="AM78" s="580" t="b">
        <f t="shared" ca="1" si="23"/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5.7" hidden="1" customHeight="1" x14ac:dyDescent="0.3">
      <c r="A79" s="479"/>
      <c r="C79" s="576" t="b">
        <f t="shared" si="33"/>
        <v>0</v>
      </c>
      <c r="D79" s="380"/>
      <c r="E79" s="778" t="str">
        <f t="shared" ca="1" si="34"/>
        <v/>
      </c>
      <c r="F79" s="779"/>
      <c r="G79" s="87" t="str">
        <f t="shared" ca="1" si="35"/>
        <v/>
      </c>
      <c r="H79" s="87" t="str">
        <f t="shared" ca="1" si="36"/>
        <v/>
      </c>
      <c r="I79" s="87" t="str">
        <f t="shared" ca="1" si="37"/>
        <v/>
      </c>
      <c r="J79" s="379">
        <f t="shared" ca="1" si="38"/>
        <v>0</v>
      </c>
      <c r="K79" s="379">
        <f t="shared" ca="1" si="39"/>
        <v>0</v>
      </c>
      <c r="L79" s="379">
        <f t="shared" ca="1" si="40"/>
        <v>0</v>
      </c>
      <c r="M79" s="379">
        <f t="shared" ca="1" si="41"/>
        <v>0</v>
      </c>
      <c r="N79" s="230"/>
      <c r="O79" s="225">
        <f t="shared" ca="1" si="42"/>
        <v>0</v>
      </c>
      <c r="P79" s="225">
        <f t="shared" ca="1" si="43"/>
        <v>0</v>
      </c>
      <c r="Q79" s="225">
        <f t="shared" ca="1" si="44"/>
        <v>0</v>
      </c>
      <c r="R79" s="225">
        <f t="shared" ca="1" si="45"/>
        <v>0</v>
      </c>
      <c r="S79" s="32">
        <f t="shared" ca="1" si="58"/>
        <v>0</v>
      </c>
      <c r="T79" s="33">
        <f t="shared" ca="1" si="47"/>
        <v>0</v>
      </c>
      <c r="U79" s="33">
        <f t="shared" ca="1" si="59"/>
        <v>0</v>
      </c>
      <c r="V79" s="33"/>
      <c r="W79" s="231">
        <f t="shared" si="49"/>
        <v>0</v>
      </c>
      <c r="X79" s="51"/>
      <c r="Y79" s="51"/>
      <c r="Z79" s="51"/>
      <c r="AA79" s="51"/>
      <c r="AB79" s="51"/>
      <c r="AC79" s="576" t="b">
        <f t="shared" si="54"/>
        <v>0</v>
      </c>
      <c r="AD79" s="576" t="b">
        <f t="shared" si="55"/>
        <v>0</v>
      </c>
      <c r="AE79" s="583" t="b">
        <f t="shared" ca="1" si="31"/>
        <v>0</v>
      </c>
      <c r="AF79" s="583" t="b">
        <f t="shared" ca="1" si="50"/>
        <v>0</v>
      </c>
      <c r="AG79" s="583">
        <f t="shared" ca="1" si="51"/>
        <v>0</v>
      </c>
      <c r="AH79" s="581" t="b">
        <f t="shared" ca="1" si="32"/>
        <v>0</v>
      </c>
      <c r="AI79" s="584">
        <f t="shared" ca="1" si="52"/>
        <v>0</v>
      </c>
      <c r="AJ79" s="584" t="b">
        <f t="shared" ca="1" si="53"/>
        <v>0</v>
      </c>
      <c r="AK79" s="583" t="b">
        <f t="shared" ca="1" si="24"/>
        <v>0</v>
      </c>
      <c r="AL79" s="580" t="b">
        <f t="shared" ca="1" si="22"/>
        <v>0</v>
      </c>
      <c r="AM79" s="580" t="b">
        <f t="shared" ca="1" si="23"/>
        <v>0</v>
      </c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5.7" hidden="1" customHeight="1" x14ac:dyDescent="0.3">
      <c r="A80" s="479"/>
      <c r="C80" s="576" t="b">
        <f t="shared" si="33"/>
        <v>0</v>
      </c>
      <c r="D80" s="380"/>
      <c r="E80" s="778" t="str">
        <f t="shared" ca="1" si="34"/>
        <v/>
      </c>
      <c r="F80" s="779"/>
      <c r="G80" s="87" t="str">
        <f t="shared" ca="1" si="35"/>
        <v/>
      </c>
      <c r="H80" s="87" t="str">
        <f t="shared" ca="1" si="36"/>
        <v/>
      </c>
      <c r="I80" s="87" t="str">
        <f t="shared" ca="1" si="37"/>
        <v/>
      </c>
      <c r="J80" s="379">
        <f t="shared" ca="1" si="38"/>
        <v>0</v>
      </c>
      <c r="K80" s="379">
        <f t="shared" ca="1" si="39"/>
        <v>0</v>
      </c>
      <c r="L80" s="379">
        <f t="shared" ca="1" si="40"/>
        <v>0</v>
      </c>
      <c r="M80" s="379">
        <f t="shared" ca="1" si="41"/>
        <v>0</v>
      </c>
      <c r="N80" s="230"/>
      <c r="O80" s="225">
        <f t="shared" ca="1" si="42"/>
        <v>0</v>
      </c>
      <c r="P80" s="225">
        <f t="shared" ca="1" si="43"/>
        <v>0</v>
      </c>
      <c r="Q80" s="225">
        <f t="shared" ca="1" si="44"/>
        <v>0</v>
      </c>
      <c r="R80" s="225">
        <f t="shared" ca="1" si="45"/>
        <v>0</v>
      </c>
      <c r="S80" s="32">
        <f t="shared" ca="1" si="58"/>
        <v>0</v>
      </c>
      <c r="T80" s="33">
        <f t="shared" ca="1" si="47"/>
        <v>0</v>
      </c>
      <c r="U80" s="33">
        <f t="shared" ca="1" si="59"/>
        <v>0</v>
      </c>
      <c r="V80" s="33"/>
      <c r="W80" s="231">
        <f t="shared" si="49"/>
        <v>0</v>
      </c>
      <c r="X80" s="51"/>
      <c r="Y80" s="51"/>
      <c r="Z80" s="51"/>
      <c r="AA80" s="51"/>
      <c r="AB80" s="51"/>
      <c r="AC80" s="576" t="b">
        <f t="shared" si="54"/>
        <v>0</v>
      </c>
      <c r="AD80" s="576" t="b">
        <f t="shared" si="55"/>
        <v>0</v>
      </c>
      <c r="AE80" s="583" t="b">
        <f t="shared" ca="1" si="31"/>
        <v>0</v>
      </c>
      <c r="AF80" s="583" t="b">
        <f t="shared" ca="1" si="50"/>
        <v>0</v>
      </c>
      <c r="AG80" s="583">
        <f t="shared" ca="1" si="51"/>
        <v>0</v>
      </c>
      <c r="AH80" s="581" t="b">
        <f t="shared" ca="1" si="32"/>
        <v>0</v>
      </c>
      <c r="AI80" s="584">
        <f t="shared" ca="1" si="52"/>
        <v>0</v>
      </c>
      <c r="AJ80" s="584" t="b">
        <f t="shared" ca="1" si="53"/>
        <v>0</v>
      </c>
      <c r="AK80" s="583" t="b">
        <f t="shared" ca="1" si="24"/>
        <v>0</v>
      </c>
      <c r="AL80" s="580" t="b">
        <f t="shared" ca="1" si="22"/>
        <v>0</v>
      </c>
      <c r="AM80" s="580" t="b">
        <f t="shared" ca="1" si="23"/>
        <v>0</v>
      </c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5.7" hidden="1" customHeight="1" x14ac:dyDescent="0.3">
      <c r="A81" s="479"/>
      <c r="C81" s="576" t="b">
        <f t="shared" si="33"/>
        <v>0</v>
      </c>
      <c r="D81" s="380"/>
      <c r="E81" s="778" t="str">
        <f t="shared" ca="1" si="34"/>
        <v/>
      </c>
      <c r="F81" s="779"/>
      <c r="G81" s="87" t="str">
        <f t="shared" ca="1" si="35"/>
        <v/>
      </c>
      <c r="H81" s="87" t="str">
        <f t="shared" ca="1" si="36"/>
        <v/>
      </c>
      <c r="I81" s="87" t="str">
        <f t="shared" ca="1" si="37"/>
        <v/>
      </c>
      <c r="J81" s="379">
        <f t="shared" ca="1" si="38"/>
        <v>0</v>
      </c>
      <c r="K81" s="379">
        <f t="shared" ca="1" si="39"/>
        <v>0</v>
      </c>
      <c r="L81" s="379">
        <f t="shared" ca="1" si="40"/>
        <v>0</v>
      </c>
      <c r="M81" s="379">
        <f t="shared" ca="1" si="41"/>
        <v>0</v>
      </c>
      <c r="N81" s="230"/>
      <c r="O81" s="225">
        <f t="shared" ca="1" si="42"/>
        <v>0</v>
      </c>
      <c r="P81" s="225">
        <f t="shared" ca="1" si="43"/>
        <v>0</v>
      </c>
      <c r="Q81" s="225">
        <f t="shared" ca="1" si="44"/>
        <v>0</v>
      </c>
      <c r="R81" s="225">
        <f t="shared" ca="1" si="45"/>
        <v>0</v>
      </c>
      <c r="S81" s="32">
        <f t="shared" ca="1" si="58"/>
        <v>0</v>
      </c>
      <c r="T81" s="33">
        <f t="shared" ca="1" si="47"/>
        <v>0</v>
      </c>
      <c r="U81" s="33">
        <f t="shared" ca="1" si="59"/>
        <v>0</v>
      </c>
      <c r="V81" s="33"/>
      <c r="W81" s="231">
        <f t="shared" si="49"/>
        <v>0</v>
      </c>
      <c r="X81" s="51"/>
      <c r="Y81" s="51"/>
      <c r="Z81" s="51"/>
      <c r="AA81" s="51"/>
      <c r="AB81" s="51"/>
      <c r="AC81" s="576" t="b">
        <f t="shared" si="54"/>
        <v>0</v>
      </c>
      <c r="AD81" s="576" t="b">
        <f t="shared" si="55"/>
        <v>0</v>
      </c>
      <c r="AE81" s="583" t="b">
        <f t="shared" ca="1" si="31"/>
        <v>0</v>
      </c>
      <c r="AF81" s="583" t="b">
        <f t="shared" ca="1" si="50"/>
        <v>0</v>
      </c>
      <c r="AG81" s="583">
        <f t="shared" ca="1" si="51"/>
        <v>0</v>
      </c>
      <c r="AH81" s="581" t="b">
        <f t="shared" ca="1" si="32"/>
        <v>0</v>
      </c>
      <c r="AI81" s="584">
        <f t="shared" ca="1" si="52"/>
        <v>0</v>
      </c>
      <c r="AJ81" s="584" t="b">
        <f t="shared" ca="1" si="53"/>
        <v>0</v>
      </c>
      <c r="AK81" s="583" t="b">
        <f t="shared" ca="1" si="24"/>
        <v>0</v>
      </c>
      <c r="AL81" s="580" t="b">
        <f t="shared" ca="1" si="22"/>
        <v>0</v>
      </c>
      <c r="AM81" s="580" t="b">
        <f t="shared" ca="1" si="23"/>
        <v>0</v>
      </c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5.7" hidden="1" customHeight="1" x14ac:dyDescent="0.3">
      <c r="A82" s="479"/>
      <c r="C82" s="576" t="b">
        <f t="shared" si="33"/>
        <v>0</v>
      </c>
      <c r="D82" s="380"/>
      <c r="E82" s="778" t="str">
        <f t="shared" ca="1" si="34"/>
        <v/>
      </c>
      <c r="F82" s="779"/>
      <c r="G82" s="87" t="str">
        <f t="shared" ca="1" si="35"/>
        <v/>
      </c>
      <c r="H82" s="87" t="str">
        <f t="shared" ca="1" si="36"/>
        <v/>
      </c>
      <c r="I82" s="87" t="str">
        <f t="shared" ca="1" si="37"/>
        <v/>
      </c>
      <c r="J82" s="379">
        <f t="shared" ca="1" si="38"/>
        <v>0</v>
      </c>
      <c r="K82" s="379">
        <f t="shared" ca="1" si="39"/>
        <v>0</v>
      </c>
      <c r="L82" s="379">
        <f t="shared" ca="1" si="40"/>
        <v>0</v>
      </c>
      <c r="M82" s="379">
        <f t="shared" ca="1" si="41"/>
        <v>0</v>
      </c>
      <c r="N82" s="230"/>
      <c r="O82" s="225">
        <f t="shared" ca="1" si="42"/>
        <v>0</v>
      </c>
      <c r="P82" s="225">
        <f t="shared" ca="1" si="43"/>
        <v>0</v>
      </c>
      <c r="Q82" s="225">
        <f t="shared" ca="1" si="44"/>
        <v>0</v>
      </c>
      <c r="R82" s="225">
        <f t="shared" ca="1" si="45"/>
        <v>0</v>
      </c>
      <c r="S82" s="32">
        <f t="shared" ref="S82:S89" ca="1" si="60">SUM(J82:M82)*N82</f>
        <v>0</v>
      </c>
      <c r="T82" s="33">
        <f t="shared" ca="1" si="47"/>
        <v>0</v>
      </c>
      <c r="U82" s="33">
        <f t="shared" ref="U82:U89" ca="1" si="61">T82*SUM(J82:M82)</f>
        <v>0</v>
      </c>
      <c r="V82" s="33"/>
      <c r="W82" s="231">
        <f t="shared" si="49"/>
        <v>0</v>
      </c>
      <c r="X82" s="51"/>
      <c r="Y82" s="51"/>
      <c r="Z82" s="51"/>
      <c r="AA82" s="51"/>
      <c r="AB82" s="51"/>
      <c r="AC82" s="576" t="b">
        <f t="shared" si="54"/>
        <v>0</v>
      </c>
      <c r="AD82" s="576" t="b">
        <f t="shared" si="55"/>
        <v>0</v>
      </c>
      <c r="AE82" s="583" t="b">
        <f t="shared" ca="1" si="31"/>
        <v>0</v>
      </c>
      <c r="AF82" s="583" t="b">
        <f t="shared" ca="1" si="50"/>
        <v>0</v>
      </c>
      <c r="AG82" s="583">
        <f t="shared" ca="1" si="51"/>
        <v>0</v>
      </c>
      <c r="AH82" s="581" t="b">
        <f t="shared" ca="1" si="32"/>
        <v>0</v>
      </c>
      <c r="AI82" s="584">
        <f t="shared" ca="1" si="52"/>
        <v>0</v>
      </c>
      <c r="AJ82" s="584" t="b">
        <f t="shared" ca="1" si="53"/>
        <v>0</v>
      </c>
      <c r="AK82" s="583" t="b">
        <f t="shared" ca="1" si="24"/>
        <v>0</v>
      </c>
      <c r="AL82" s="580" t="b">
        <f t="shared" ca="1" si="22"/>
        <v>0</v>
      </c>
      <c r="AM82" s="580" t="b">
        <f t="shared" ca="1" si="23"/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ht="15.7" hidden="1" customHeight="1" x14ac:dyDescent="0.3">
      <c r="A83" s="479"/>
      <c r="C83" s="576" t="b">
        <f t="shared" si="33"/>
        <v>0</v>
      </c>
      <c r="D83" s="380"/>
      <c r="E83" s="778" t="str">
        <f t="shared" ca="1" si="34"/>
        <v/>
      </c>
      <c r="F83" s="779"/>
      <c r="G83" s="87" t="str">
        <f t="shared" ca="1" si="35"/>
        <v/>
      </c>
      <c r="H83" s="87" t="str">
        <f t="shared" ca="1" si="36"/>
        <v/>
      </c>
      <c r="I83" s="87" t="str">
        <f t="shared" ca="1" si="37"/>
        <v/>
      </c>
      <c r="J83" s="379">
        <f t="shared" ca="1" si="38"/>
        <v>0</v>
      </c>
      <c r="K83" s="379">
        <f t="shared" ca="1" si="39"/>
        <v>0</v>
      </c>
      <c r="L83" s="379">
        <f t="shared" ca="1" si="40"/>
        <v>0</v>
      </c>
      <c r="M83" s="379">
        <f t="shared" ca="1" si="41"/>
        <v>0</v>
      </c>
      <c r="N83" s="230"/>
      <c r="O83" s="225">
        <f t="shared" ca="1" si="42"/>
        <v>0</v>
      </c>
      <c r="P83" s="225">
        <f t="shared" ca="1" si="43"/>
        <v>0</v>
      </c>
      <c r="Q83" s="225">
        <f t="shared" ca="1" si="44"/>
        <v>0</v>
      </c>
      <c r="R83" s="225">
        <f t="shared" ca="1" si="45"/>
        <v>0</v>
      </c>
      <c r="S83" s="32">
        <f t="shared" ca="1" si="60"/>
        <v>0</v>
      </c>
      <c r="T83" s="33">
        <f t="shared" ca="1" si="47"/>
        <v>0</v>
      </c>
      <c r="U83" s="33">
        <f t="shared" ca="1" si="61"/>
        <v>0</v>
      </c>
      <c r="V83" s="33"/>
      <c r="W83" s="231">
        <f t="shared" si="49"/>
        <v>0</v>
      </c>
      <c r="X83" s="51"/>
      <c r="Y83" s="51"/>
      <c r="Z83" s="51"/>
      <c r="AA83" s="51"/>
      <c r="AB83" s="51"/>
      <c r="AC83" s="576" t="b">
        <f t="shared" si="54"/>
        <v>0</v>
      </c>
      <c r="AD83" s="576" t="b">
        <f t="shared" si="55"/>
        <v>0</v>
      </c>
      <c r="AE83" s="583" t="b">
        <f t="shared" ca="1" si="31"/>
        <v>0</v>
      </c>
      <c r="AF83" s="583" t="b">
        <f t="shared" ca="1" si="50"/>
        <v>0</v>
      </c>
      <c r="AG83" s="583">
        <f t="shared" ca="1" si="51"/>
        <v>0</v>
      </c>
      <c r="AH83" s="581" t="b">
        <f t="shared" ca="1" si="32"/>
        <v>0</v>
      </c>
      <c r="AI83" s="584">
        <f t="shared" ca="1" si="52"/>
        <v>0</v>
      </c>
      <c r="AJ83" s="584" t="b">
        <f t="shared" ca="1" si="53"/>
        <v>0</v>
      </c>
      <c r="AK83" s="583" t="b">
        <f t="shared" ca="1" si="24"/>
        <v>0</v>
      </c>
      <c r="AL83" s="580" t="b">
        <f t="shared" ca="1" si="22"/>
        <v>0</v>
      </c>
      <c r="AM83" s="580" t="b">
        <f t="shared" ca="1" si="23"/>
        <v>0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ht="15.7" customHeight="1" x14ac:dyDescent="0.3">
      <c r="A84" s="479"/>
      <c r="C84" s="71"/>
      <c r="D84" s="576"/>
      <c r="E84" s="775"/>
      <c r="F84" s="776"/>
      <c r="G84" s="89"/>
      <c r="H84" s="89"/>
      <c r="I84" s="89"/>
      <c r="J84" s="220"/>
      <c r="K84" s="220"/>
      <c r="L84" s="220"/>
      <c r="M84" s="220"/>
      <c r="N84" s="230"/>
      <c r="O84" s="226"/>
      <c r="P84" s="226"/>
      <c r="Q84" s="226"/>
      <c r="R84" s="226"/>
      <c r="S84" s="32">
        <f t="shared" si="60"/>
        <v>0</v>
      </c>
      <c r="T84" s="33">
        <f t="shared" ref="T84:T89" si="62">IF(S84&gt;0, 1, 0)</f>
        <v>0</v>
      </c>
      <c r="U84" s="33">
        <f t="shared" si="61"/>
        <v>0</v>
      </c>
      <c r="V84" s="33"/>
      <c r="W84" s="51"/>
      <c r="X84" s="51"/>
      <c r="Y84" s="69"/>
      <c r="Z84" s="51"/>
      <c r="AA84" s="51"/>
      <c r="AB84" s="51"/>
      <c r="AC84" s="576"/>
      <c r="AD84" s="576"/>
      <c r="AF84" s="52"/>
      <c r="AG84" s="52"/>
      <c r="AH84"/>
      <c r="AI84"/>
      <c r="AJ84"/>
      <c r="AK84" s="52"/>
      <c r="AL84" s="52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ht="15.7" customHeight="1" x14ac:dyDescent="0.3">
      <c r="A85" s="479"/>
      <c r="C85" s="71"/>
      <c r="D85" s="576"/>
      <c r="E85" s="775"/>
      <c r="F85" s="776"/>
      <c r="G85" s="89"/>
      <c r="H85" s="89"/>
      <c r="I85" s="89"/>
      <c r="J85" s="220"/>
      <c r="K85" s="220"/>
      <c r="L85" s="220"/>
      <c r="M85" s="220"/>
      <c r="N85" s="230"/>
      <c r="O85" s="226"/>
      <c r="P85" s="226"/>
      <c r="Q85" s="226"/>
      <c r="R85" s="226"/>
      <c r="S85" s="32">
        <f t="shared" si="60"/>
        <v>0</v>
      </c>
      <c r="T85" s="33">
        <f t="shared" si="62"/>
        <v>0</v>
      </c>
      <c r="U85" s="33">
        <f t="shared" si="61"/>
        <v>0</v>
      </c>
      <c r="V85" s="33"/>
      <c r="W85" s="51"/>
      <c r="X85" s="51"/>
      <c r="Y85" s="69"/>
      <c r="Z85" s="51"/>
      <c r="AA85" s="51"/>
      <c r="AB85" s="51"/>
      <c r="AC85" s="576"/>
      <c r="AD85" s="576"/>
      <c r="AF85" s="52"/>
      <c r="AG85" s="52"/>
      <c r="AH85"/>
      <c r="AI85"/>
      <c r="AJ85"/>
      <c r="AK85" s="52"/>
      <c r="AL85" s="52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ht="15.7" customHeight="1" x14ac:dyDescent="0.3">
      <c r="A86" s="479"/>
      <c r="C86" s="71"/>
      <c r="D86" s="576"/>
      <c r="E86" s="775"/>
      <c r="F86" s="776"/>
      <c r="G86" s="89"/>
      <c r="H86" s="89"/>
      <c r="I86" s="89"/>
      <c r="J86" s="220"/>
      <c r="K86" s="220"/>
      <c r="L86" s="220"/>
      <c r="M86" s="220"/>
      <c r="N86" s="230"/>
      <c r="O86" s="226"/>
      <c r="P86" s="226"/>
      <c r="Q86" s="226"/>
      <c r="R86" s="226"/>
      <c r="S86" s="32">
        <f t="shared" si="60"/>
        <v>0</v>
      </c>
      <c r="T86" s="33">
        <f t="shared" si="62"/>
        <v>0</v>
      </c>
      <c r="U86" s="33">
        <f t="shared" si="61"/>
        <v>0</v>
      </c>
      <c r="V86" s="33"/>
      <c r="W86" s="51"/>
      <c r="X86" s="51"/>
      <c r="Y86" s="69"/>
      <c r="Z86" s="51"/>
      <c r="AA86" s="51"/>
      <c r="AB86" s="51"/>
      <c r="AC86" s="51"/>
      <c r="AD86" s="51"/>
      <c r="AF86" s="52"/>
      <c r="AG86" s="52"/>
      <c r="AH86"/>
      <c r="AI86"/>
      <c r="AJ86"/>
      <c r="AK86" s="52"/>
      <c r="AL86" s="52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ht="15.7" customHeight="1" x14ac:dyDescent="0.3">
      <c r="A87" s="479"/>
      <c r="C87" s="71"/>
      <c r="D87" s="576"/>
      <c r="E87" s="775"/>
      <c r="F87" s="776"/>
      <c r="G87" s="89"/>
      <c r="H87" s="89"/>
      <c r="I87" s="89"/>
      <c r="J87" s="220"/>
      <c r="K87" s="220"/>
      <c r="L87" s="220"/>
      <c r="M87" s="220"/>
      <c r="N87" s="230"/>
      <c r="O87" s="226"/>
      <c r="P87" s="226"/>
      <c r="Q87" s="226"/>
      <c r="R87" s="226"/>
      <c r="S87" s="32">
        <f t="shared" si="60"/>
        <v>0</v>
      </c>
      <c r="T87" s="33">
        <f t="shared" si="62"/>
        <v>0</v>
      </c>
      <c r="U87" s="33">
        <f t="shared" si="61"/>
        <v>0</v>
      </c>
      <c r="V87" s="33"/>
      <c r="W87" s="51"/>
      <c r="X87" s="51"/>
      <c r="Y87" s="69"/>
      <c r="Z87" s="69"/>
      <c r="AA87" s="69"/>
      <c r="AB87" s="51"/>
      <c r="AC87" s="51"/>
      <c r="AD87" s="51"/>
      <c r="AF87" s="52"/>
      <c r="AG87" s="52"/>
      <c r="AH87"/>
      <c r="AI87"/>
      <c r="AJ87"/>
      <c r="AK87" s="52"/>
      <c r="AL87" s="52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15.7" customHeight="1" x14ac:dyDescent="0.3">
      <c r="A88" s="479"/>
      <c r="C88" s="71"/>
      <c r="D88" s="576"/>
      <c r="E88" s="775"/>
      <c r="F88" s="776"/>
      <c r="G88" s="89"/>
      <c r="H88" s="89"/>
      <c r="I88" s="89"/>
      <c r="J88" s="220"/>
      <c r="K88" s="220"/>
      <c r="L88" s="220"/>
      <c r="M88" s="220"/>
      <c r="N88" s="230"/>
      <c r="O88" s="226"/>
      <c r="P88" s="226"/>
      <c r="Q88" s="226"/>
      <c r="R88" s="226"/>
      <c r="S88" s="32">
        <f t="shared" si="60"/>
        <v>0</v>
      </c>
      <c r="T88" s="33">
        <f t="shared" si="62"/>
        <v>0</v>
      </c>
      <c r="U88" s="33">
        <f t="shared" si="61"/>
        <v>0</v>
      </c>
      <c r="V88" s="33"/>
      <c r="W88" s="51"/>
      <c r="X88" s="51"/>
      <c r="Y88" s="51"/>
      <c r="Z88" s="51"/>
      <c r="AA88" s="51"/>
      <c r="AB88" s="51"/>
      <c r="AC88" s="51"/>
      <c r="AD88" s="51"/>
      <c r="AF88" s="52"/>
      <c r="AG88" s="52"/>
      <c r="AH88"/>
      <c r="AI88"/>
      <c r="AJ88"/>
      <c r="AK88" s="52"/>
      <c r="AL88" s="52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15.7" customHeight="1" x14ac:dyDescent="0.3">
      <c r="A89" s="479"/>
      <c r="C89" s="71"/>
      <c r="D89" s="576"/>
      <c r="E89" s="775"/>
      <c r="F89" s="776"/>
      <c r="G89" s="89"/>
      <c r="H89" s="89"/>
      <c r="I89" s="89"/>
      <c r="J89" s="220"/>
      <c r="K89" s="220"/>
      <c r="L89" s="220"/>
      <c r="M89" s="220"/>
      <c r="N89" s="230"/>
      <c r="O89" s="226"/>
      <c r="P89" s="226"/>
      <c r="Q89" s="226"/>
      <c r="R89" s="226"/>
      <c r="S89" s="32">
        <f t="shared" si="60"/>
        <v>0</v>
      </c>
      <c r="T89" s="33">
        <f t="shared" si="62"/>
        <v>0</v>
      </c>
      <c r="U89" s="33">
        <f t="shared" si="61"/>
        <v>0</v>
      </c>
      <c r="V89" s="33"/>
      <c r="W89" s="51"/>
      <c r="X89" s="51"/>
      <c r="Y89" s="51"/>
      <c r="Z89" s="51"/>
      <c r="AA89" s="51"/>
      <c r="AB89" s="51"/>
      <c r="AC89" s="51"/>
      <c r="AD89" s="51"/>
      <c r="AF89" s="52"/>
      <c r="AG89" s="52"/>
      <c r="AH89"/>
      <c r="AI89"/>
      <c r="AJ89"/>
      <c r="AK89" s="52"/>
      <c r="AL89" s="52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ht="15.7" customHeight="1" x14ac:dyDescent="0.3">
      <c r="A90" s="479"/>
      <c r="C90" s="71"/>
      <c r="D90" s="576"/>
      <c r="E90" s="775"/>
      <c r="F90" s="776"/>
      <c r="G90" s="89"/>
      <c r="H90" s="89"/>
      <c r="I90" s="89"/>
      <c r="J90" s="220"/>
      <c r="K90" s="220"/>
      <c r="L90" s="220"/>
      <c r="M90" s="220"/>
      <c r="N90" s="230"/>
      <c r="O90" s="226"/>
      <c r="P90" s="226"/>
      <c r="Q90" s="226"/>
      <c r="R90" s="226"/>
      <c r="S90" s="32">
        <f t="shared" ref="S90:S109" si="63">SUM(J90:M90)*N90</f>
        <v>0</v>
      </c>
      <c r="T90" s="33">
        <f t="shared" ref="T90:T109" si="64">IF(S90&gt;0, 1, 0)</f>
        <v>0</v>
      </c>
      <c r="U90" s="33">
        <f t="shared" ref="U90:U109" si="65">T90*SUM(J90:M90)</f>
        <v>0</v>
      </c>
      <c r="V90" s="33"/>
      <c r="W90" s="51"/>
      <c r="X90" s="51"/>
      <c r="Y90" s="51"/>
      <c r="Z90" s="51"/>
      <c r="AA90" s="51"/>
      <c r="AB90" s="51"/>
      <c r="AC90" s="51"/>
      <c r="AD90" s="51"/>
      <c r="AF90" s="52"/>
      <c r="AG90" s="52"/>
      <c r="AH90"/>
      <c r="AI90"/>
      <c r="AJ90"/>
      <c r="AK90" s="52"/>
      <c r="AL90" s="52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ht="15.7" customHeight="1" x14ac:dyDescent="0.3">
      <c r="A91" s="479"/>
      <c r="C91" s="71"/>
      <c r="D91" s="576"/>
      <c r="E91" s="775"/>
      <c r="F91" s="776"/>
      <c r="G91" s="89"/>
      <c r="H91" s="89"/>
      <c r="I91" s="89"/>
      <c r="J91" s="220"/>
      <c r="K91" s="220"/>
      <c r="L91" s="220"/>
      <c r="M91" s="220"/>
      <c r="N91" s="230"/>
      <c r="O91" s="226"/>
      <c r="P91" s="226"/>
      <c r="Q91" s="226"/>
      <c r="R91" s="226"/>
      <c r="S91" s="32">
        <f t="shared" si="63"/>
        <v>0</v>
      </c>
      <c r="T91" s="33">
        <f t="shared" si="64"/>
        <v>0</v>
      </c>
      <c r="U91" s="33">
        <f t="shared" si="65"/>
        <v>0</v>
      </c>
      <c r="V91" s="33"/>
      <c r="W91" s="51"/>
      <c r="X91" s="51"/>
      <c r="Y91" s="51"/>
      <c r="Z91" s="51"/>
      <c r="AA91" s="51"/>
      <c r="AB91" s="51"/>
      <c r="AC91" s="51"/>
      <c r="AD91" s="51"/>
      <c r="AF91" s="52"/>
      <c r="AG91" s="52"/>
      <c r="AH91"/>
      <c r="AI91"/>
      <c r="AJ91"/>
      <c r="AK91" s="52"/>
      <c r="AL91" s="52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5.7" customHeight="1" x14ac:dyDescent="0.3">
      <c r="A92" s="479"/>
      <c r="C92" s="71"/>
      <c r="D92" s="576"/>
      <c r="E92" s="775"/>
      <c r="F92" s="776"/>
      <c r="G92" s="89"/>
      <c r="H92" s="89"/>
      <c r="I92" s="89"/>
      <c r="J92" s="220"/>
      <c r="K92" s="220"/>
      <c r="L92" s="220"/>
      <c r="M92" s="220"/>
      <c r="N92" s="230"/>
      <c r="O92" s="226"/>
      <c r="P92" s="226"/>
      <c r="Q92" s="226"/>
      <c r="R92" s="226"/>
      <c r="S92" s="32">
        <f t="shared" si="63"/>
        <v>0</v>
      </c>
      <c r="T92" s="33">
        <f t="shared" si="64"/>
        <v>0</v>
      </c>
      <c r="U92" s="33">
        <f t="shared" si="65"/>
        <v>0</v>
      </c>
      <c r="V92" s="33"/>
      <c r="W92" s="51"/>
      <c r="X92" s="51"/>
      <c r="Y92" s="51"/>
      <c r="Z92" s="51"/>
      <c r="AA92" s="51"/>
      <c r="AB92" s="51"/>
      <c r="AC92" s="51"/>
      <c r="AD92" s="51"/>
      <c r="AF92" s="52"/>
      <c r="AG92" s="52"/>
      <c r="AH92"/>
      <c r="AI92"/>
      <c r="AJ92"/>
      <c r="AK92" s="52"/>
      <c r="AL92" s="52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1:52" ht="15.7" customHeight="1" x14ac:dyDescent="0.3">
      <c r="A93" s="479"/>
      <c r="C93" s="71"/>
      <c r="D93" s="576"/>
      <c r="E93" s="775"/>
      <c r="F93" s="776"/>
      <c r="G93" s="89"/>
      <c r="H93" s="89"/>
      <c r="I93" s="89"/>
      <c r="J93" s="220"/>
      <c r="K93" s="220"/>
      <c r="L93" s="220"/>
      <c r="M93" s="220"/>
      <c r="N93" s="230"/>
      <c r="O93" s="226"/>
      <c r="P93" s="226"/>
      <c r="Q93" s="226"/>
      <c r="R93" s="226"/>
      <c r="S93" s="32">
        <f t="shared" si="63"/>
        <v>0</v>
      </c>
      <c r="T93" s="33">
        <f t="shared" si="64"/>
        <v>0</v>
      </c>
      <c r="U93" s="33">
        <f t="shared" si="65"/>
        <v>0</v>
      </c>
      <c r="V93" s="33"/>
      <c r="W93" s="51"/>
      <c r="X93" s="51"/>
      <c r="Y93" s="51"/>
      <c r="Z93" s="51"/>
      <c r="AA93" s="51"/>
      <c r="AB93" s="51"/>
      <c r="AC93" s="51"/>
      <c r="AD93" s="51"/>
      <c r="AF93" s="52"/>
      <c r="AG93" s="52"/>
      <c r="AH93"/>
      <c r="AI93"/>
      <c r="AJ93"/>
      <c r="AK93" s="52"/>
      <c r="AL93" s="52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ht="15.7" customHeight="1" x14ac:dyDescent="0.3">
      <c r="A94" s="479"/>
      <c r="C94" s="71"/>
      <c r="D94" s="576"/>
      <c r="E94" s="775"/>
      <c r="F94" s="776"/>
      <c r="G94" s="89"/>
      <c r="H94" s="89"/>
      <c r="I94" s="89"/>
      <c r="J94" s="220"/>
      <c r="K94" s="220"/>
      <c r="L94" s="220"/>
      <c r="M94" s="220"/>
      <c r="N94" s="230"/>
      <c r="O94" s="226"/>
      <c r="P94" s="226"/>
      <c r="Q94" s="226"/>
      <c r="R94" s="226"/>
      <c r="S94" s="32">
        <f t="shared" si="63"/>
        <v>0</v>
      </c>
      <c r="T94" s="33">
        <f t="shared" si="64"/>
        <v>0</v>
      </c>
      <c r="U94" s="33">
        <f t="shared" si="65"/>
        <v>0</v>
      </c>
      <c r="V94" s="33"/>
      <c r="W94" s="51"/>
      <c r="X94" s="51"/>
      <c r="Y94" s="51"/>
      <c r="Z94" s="51"/>
      <c r="AA94" s="51"/>
      <c r="AB94" s="51"/>
      <c r="AC94" s="51"/>
      <c r="AD94" s="51"/>
      <c r="AF94" s="52"/>
      <c r="AG94" s="52"/>
      <c r="AH94"/>
      <c r="AI94"/>
      <c r="AJ94"/>
      <c r="AK94" s="52"/>
      <c r="AL94" s="52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ht="15.7" customHeight="1" x14ac:dyDescent="0.3">
      <c r="A95" s="479"/>
      <c r="C95" s="71"/>
      <c r="D95" s="576"/>
      <c r="E95" s="775"/>
      <c r="F95" s="776"/>
      <c r="G95" s="89"/>
      <c r="H95" s="89"/>
      <c r="I95" s="89"/>
      <c r="J95" s="220"/>
      <c r="K95" s="220"/>
      <c r="L95" s="220"/>
      <c r="M95" s="220"/>
      <c r="N95" s="230"/>
      <c r="O95" s="226"/>
      <c r="P95" s="226"/>
      <c r="Q95" s="226"/>
      <c r="R95" s="226"/>
      <c r="S95" s="32">
        <f t="shared" si="63"/>
        <v>0</v>
      </c>
      <c r="T95" s="33">
        <f t="shared" si="64"/>
        <v>0</v>
      </c>
      <c r="U95" s="33">
        <f t="shared" si="65"/>
        <v>0</v>
      </c>
      <c r="V95" s="33"/>
      <c r="W95" s="51"/>
      <c r="X95" s="51"/>
      <c r="Y95" s="51"/>
      <c r="Z95" s="51"/>
      <c r="AA95" s="51"/>
      <c r="AB95" s="51"/>
      <c r="AC95" s="51"/>
      <c r="AD95" s="51"/>
      <c r="AF95" s="52"/>
      <c r="AG95" s="52"/>
      <c r="AH95"/>
      <c r="AI95"/>
      <c r="AJ95"/>
      <c r="AK95" s="52"/>
      <c r="AL95" s="52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5.7" customHeight="1" x14ac:dyDescent="0.3">
      <c r="A96" s="479"/>
      <c r="C96" s="71"/>
      <c r="D96" s="576"/>
      <c r="E96" s="775"/>
      <c r="F96" s="776"/>
      <c r="G96" s="89"/>
      <c r="H96" s="89"/>
      <c r="I96" s="89"/>
      <c r="J96" s="220"/>
      <c r="K96" s="220"/>
      <c r="L96" s="220"/>
      <c r="M96" s="220"/>
      <c r="N96" s="230"/>
      <c r="O96" s="226"/>
      <c r="P96" s="226"/>
      <c r="Q96" s="226"/>
      <c r="R96" s="226"/>
      <c r="S96" s="32">
        <f t="shared" si="63"/>
        <v>0</v>
      </c>
      <c r="T96" s="33">
        <f t="shared" si="64"/>
        <v>0</v>
      </c>
      <c r="U96" s="33">
        <f t="shared" si="65"/>
        <v>0</v>
      </c>
      <c r="V96" s="33"/>
      <c r="W96" s="51"/>
      <c r="X96" s="51"/>
      <c r="Y96" s="51"/>
      <c r="Z96" s="51"/>
      <c r="AA96" s="51"/>
      <c r="AB96" s="51"/>
      <c r="AC96" s="51"/>
      <c r="AD96" s="51"/>
      <c r="AF96" s="52"/>
      <c r="AG96" s="52"/>
      <c r="AH96"/>
      <c r="AI96"/>
      <c r="AJ96"/>
      <c r="AK96" s="52"/>
      <c r="AL96" s="52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ht="15.7" customHeight="1" x14ac:dyDescent="0.3">
      <c r="A97" s="479"/>
      <c r="C97" s="71"/>
      <c r="D97" s="576"/>
      <c r="E97" s="775"/>
      <c r="F97" s="776"/>
      <c r="G97" s="89"/>
      <c r="H97" s="89"/>
      <c r="I97" s="89"/>
      <c r="J97" s="220"/>
      <c r="K97" s="220"/>
      <c r="L97" s="220"/>
      <c r="M97" s="220"/>
      <c r="N97" s="230"/>
      <c r="O97" s="226"/>
      <c r="P97" s="226"/>
      <c r="Q97" s="226"/>
      <c r="R97" s="226"/>
      <c r="S97" s="32">
        <f t="shared" si="63"/>
        <v>0</v>
      </c>
      <c r="T97" s="33">
        <f t="shared" si="64"/>
        <v>0</v>
      </c>
      <c r="U97" s="33">
        <f t="shared" si="65"/>
        <v>0</v>
      </c>
      <c r="V97" s="33"/>
      <c r="W97" s="51"/>
      <c r="X97" s="51"/>
      <c r="Y97" s="51"/>
      <c r="Z97" s="51"/>
      <c r="AA97" s="51"/>
      <c r="AB97" s="51"/>
      <c r="AC97" s="51"/>
      <c r="AD97" s="51"/>
      <c r="AF97" s="52"/>
      <c r="AG97" s="52"/>
      <c r="AH97"/>
      <c r="AI97"/>
      <c r="AJ97"/>
      <c r="AK97" s="52"/>
      <c r="AL97" s="52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ht="15.7" customHeight="1" x14ac:dyDescent="0.3">
      <c r="A98" s="479"/>
      <c r="C98" s="71"/>
      <c r="D98" s="576"/>
      <c r="E98" s="775"/>
      <c r="F98" s="776"/>
      <c r="G98" s="89"/>
      <c r="H98" s="89"/>
      <c r="I98" s="89"/>
      <c r="J98" s="220"/>
      <c r="K98" s="220"/>
      <c r="L98" s="220"/>
      <c r="M98" s="220"/>
      <c r="N98" s="230"/>
      <c r="O98" s="226"/>
      <c r="P98" s="226"/>
      <c r="Q98" s="226"/>
      <c r="R98" s="226"/>
      <c r="S98" s="32">
        <f t="shared" si="63"/>
        <v>0</v>
      </c>
      <c r="T98" s="33">
        <f t="shared" si="64"/>
        <v>0</v>
      </c>
      <c r="U98" s="33">
        <f t="shared" si="65"/>
        <v>0</v>
      </c>
      <c r="V98" s="33"/>
      <c r="W98" s="51"/>
      <c r="X98" s="51"/>
      <c r="Y98" s="51"/>
      <c r="Z98" s="51"/>
      <c r="AA98" s="51"/>
      <c r="AB98" s="51"/>
      <c r="AC98" s="51"/>
      <c r="AD98" s="51"/>
      <c r="AF98" s="52"/>
      <c r="AG98" s="52"/>
      <c r="AH98"/>
      <c r="AI98"/>
      <c r="AJ98"/>
      <c r="AK98" s="52"/>
      <c r="AL98" s="52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ht="15.7" customHeight="1" x14ac:dyDescent="0.3">
      <c r="A99" s="479"/>
      <c r="C99" s="71"/>
      <c r="D99" s="576"/>
      <c r="E99" s="775"/>
      <c r="F99" s="776"/>
      <c r="G99" s="89"/>
      <c r="H99" s="89"/>
      <c r="I99" s="89"/>
      <c r="J99" s="220"/>
      <c r="K99" s="220"/>
      <c r="L99" s="220"/>
      <c r="M99" s="220"/>
      <c r="N99" s="230"/>
      <c r="O99" s="226"/>
      <c r="P99" s="226"/>
      <c r="Q99" s="226"/>
      <c r="R99" s="226"/>
      <c r="S99" s="32">
        <f t="shared" si="63"/>
        <v>0</v>
      </c>
      <c r="T99" s="33">
        <f t="shared" si="64"/>
        <v>0</v>
      </c>
      <c r="U99" s="33">
        <f t="shared" si="65"/>
        <v>0</v>
      </c>
      <c r="V99" s="33"/>
      <c r="W99" s="51"/>
      <c r="X99" s="51"/>
      <c r="Y99" s="51"/>
      <c r="Z99" s="51"/>
      <c r="AA99" s="51"/>
      <c r="AB99" s="51"/>
      <c r="AC99" s="51"/>
      <c r="AD99" s="51"/>
      <c r="AF99" s="52"/>
      <c r="AG99" s="52"/>
      <c r="AH99"/>
      <c r="AI99"/>
      <c r="AJ99"/>
      <c r="AK99" s="52"/>
      <c r="AL99" s="52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ht="15.7" customHeight="1" x14ac:dyDescent="0.3">
      <c r="A100" s="479"/>
      <c r="C100" s="71"/>
      <c r="D100" s="576"/>
      <c r="E100" s="775"/>
      <c r="F100" s="776"/>
      <c r="G100" s="89"/>
      <c r="H100" s="89"/>
      <c r="I100" s="89"/>
      <c r="J100" s="220"/>
      <c r="K100" s="220"/>
      <c r="L100" s="220"/>
      <c r="M100" s="220"/>
      <c r="N100" s="230"/>
      <c r="O100" s="226"/>
      <c r="P100" s="226"/>
      <c r="Q100" s="226"/>
      <c r="R100" s="226"/>
      <c r="S100" s="32">
        <f t="shared" si="63"/>
        <v>0</v>
      </c>
      <c r="T100" s="33">
        <f t="shared" si="64"/>
        <v>0</v>
      </c>
      <c r="U100" s="33">
        <f t="shared" si="65"/>
        <v>0</v>
      </c>
      <c r="V100" s="33"/>
      <c r="W100" s="51"/>
      <c r="X100" s="51"/>
      <c r="Y100" s="51"/>
      <c r="Z100" s="51"/>
      <c r="AA100" s="51"/>
      <c r="AB100" s="51"/>
      <c r="AC100" s="51"/>
      <c r="AD100" s="51"/>
      <c r="AF100" s="52"/>
      <c r="AG100" s="52"/>
      <c r="AH100"/>
      <c r="AI100"/>
      <c r="AJ100"/>
      <c r="AK100" s="52"/>
      <c r="AL100" s="52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ht="15.7" customHeight="1" x14ac:dyDescent="0.3">
      <c r="A101" s="479"/>
      <c r="C101" s="71"/>
      <c r="D101" s="576"/>
      <c r="E101" s="775"/>
      <c r="F101" s="776"/>
      <c r="G101" s="89"/>
      <c r="H101" s="89"/>
      <c r="I101" s="89"/>
      <c r="J101" s="220"/>
      <c r="K101" s="220"/>
      <c r="L101" s="220"/>
      <c r="M101" s="220"/>
      <c r="N101" s="230"/>
      <c r="O101" s="226"/>
      <c r="P101" s="226"/>
      <c r="Q101" s="226"/>
      <c r="R101" s="226"/>
      <c r="S101" s="32">
        <f t="shared" ref="S101:S107" si="66">SUM(J101:M101)*N101</f>
        <v>0</v>
      </c>
      <c r="T101" s="33">
        <f t="shared" si="64"/>
        <v>0</v>
      </c>
      <c r="U101" s="33">
        <f t="shared" ref="U101:U107" si="67">T101*SUM(J101:M101)</f>
        <v>0</v>
      </c>
      <c r="V101" s="33"/>
      <c r="W101" s="51"/>
      <c r="X101" s="51"/>
      <c r="Y101" s="51"/>
      <c r="Z101" s="51"/>
      <c r="AA101" s="51"/>
      <c r="AB101" s="51"/>
      <c r="AC101" s="51"/>
      <c r="AD101" s="51"/>
      <c r="AF101" s="52"/>
      <c r="AG101" s="52"/>
      <c r="AH101"/>
      <c r="AI101"/>
      <c r="AJ101"/>
      <c r="AK101" s="52"/>
      <c r="AL101" s="52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ht="15.7" customHeight="1" x14ac:dyDescent="0.3">
      <c r="A102" s="479"/>
      <c r="C102" s="71"/>
      <c r="D102" s="576"/>
      <c r="E102" s="775"/>
      <c r="F102" s="776"/>
      <c r="G102" s="89"/>
      <c r="H102" s="89"/>
      <c r="I102" s="89"/>
      <c r="J102" s="220"/>
      <c r="K102" s="220"/>
      <c r="L102" s="220"/>
      <c r="M102" s="220"/>
      <c r="N102" s="230"/>
      <c r="O102" s="226"/>
      <c r="P102" s="226"/>
      <c r="Q102" s="226"/>
      <c r="R102" s="226"/>
      <c r="S102" s="32">
        <f t="shared" si="66"/>
        <v>0</v>
      </c>
      <c r="T102" s="33">
        <f t="shared" si="64"/>
        <v>0</v>
      </c>
      <c r="U102" s="33">
        <f t="shared" si="67"/>
        <v>0</v>
      </c>
      <c r="V102" s="33"/>
      <c r="W102" s="51"/>
      <c r="X102" s="51"/>
      <c r="Y102" s="51"/>
      <c r="Z102" s="51"/>
      <c r="AA102" s="51"/>
      <c r="AB102" s="51"/>
      <c r="AC102" s="51"/>
      <c r="AD102" s="51"/>
      <c r="AF102" s="52"/>
      <c r="AG102" s="52"/>
      <c r="AH102"/>
      <c r="AI102"/>
      <c r="AJ102"/>
      <c r="AK102" s="52"/>
      <c r="AL102" s="52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ht="15.7" customHeight="1" x14ac:dyDescent="0.3">
      <c r="A103" s="479"/>
      <c r="C103" s="71"/>
      <c r="D103" s="576"/>
      <c r="E103" s="775"/>
      <c r="F103" s="776"/>
      <c r="G103" s="89"/>
      <c r="H103" s="89"/>
      <c r="I103" s="89"/>
      <c r="J103" s="220"/>
      <c r="K103" s="220"/>
      <c r="L103" s="220"/>
      <c r="M103" s="220"/>
      <c r="N103" s="230"/>
      <c r="O103" s="226"/>
      <c r="P103" s="226"/>
      <c r="Q103" s="226"/>
      <c r="R103" s="226"/>
      <c r="S103" s="32">
        <f t="shared" si="66"/>
        <v>0</v>
      </c>
      <c r="T103" s="33">
        <f t="shared" si="64"/>
        <v>0</v>
      </c>
      <c r="U103" s="33">
        <f t="shared" si="67"/>
        <v>0</v>
      </c>
      <c r="V103" s="33"/>
      <c r="W103" s="51"/>
      <c r="X103" s="51"/>
      <c r="Y103" s="51"/>
      <c r="Z103" s="51"/>
      <c r="AA103" s="51"/>
      <c r="AB103" s="51"/>
      <c r="AC103" s="51"/>
      <c r="AD103" s="51"/>
      <c r="AF103" s="52"/>
      <c r="AG103" s="52"/>
      <c r="AH103"/>
      <c r="AI103"/>
      <c r="AJ103"/>
      <c r="AK103" s="52"/>
      <c r="AL103" s="52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ht="15.7" customHeight="1" x14ac:dyDescent="0.3">
      <c r="A104" s="479"/>
      <c r="C104" s="71"/>
      <c r="D104" s="576"/>
      <c r="E104" s="775"/>
      <c r="F104" s="776"/>
      <c r="G104" s="89"/>
      <c r="H104" s="89"/>
      <c r="I104" s="89"/>
      <c r="J104" s="220"/>
      <c r="K104" s="220"/>
      <c r="L104" s="220"/>
      <c r="M104" s="220"/>
      <c r="N104" s="230"/>
      <c r="O104" s="226"/>
      <c r="P104" s="226"/>
      <c r="Q104" s="226"/>
      <c r="R104" s="226"/>
      <c r="S104" s="32">
        <f t="shared" si="66"/>
        <v>0</v>
      </c>
      <c r="T104" s="33">
        <f t="shared" si="64"/>
        <v>0</v>
      </c>
      <c r="U104" s="33">
        <f t="shared" si="67"/>
        <v>0</v>
      </c>
      <c r="V104" s="33"/>
      <c r="W104" s="51"/>
      <c r="X104" s="51"/>
      <c r="Y104" s="51"/>
      <c r="Z104" s="51"/>
      <c r="AA104" s="51"/>
      <c r="AB104" s="51"/>
      <c r="AC104" s="51"/>
      <c r="AD104" s="51"/>
      <c r="AF104" s="52"/>
      <c r="AG104" s="52"/>
      <c r="AH104"/>
      <c r="AI104"/>
      <c r="AJ104"/>
      <c r="AK104" s="52"/>
      <c r="AL104" s="52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ht="15.7" customHeight="1" x14ac:dyDescent="0.3">
      <c r="A105" s="479"/>
      <c r="C105" s="71"/>
      <c r="D105" s="576"/>
      <c r="E105" s="775"/>
      <c r="F105" s="776"/>
      <c r="G105" s="89"/>
      <c r="H105" s="89"/>
      <c r="I105" s="89"/>
      <c r="J105" s="220"/>
      <c r="K105" s="220"/>
      <c r="L105" s="220"/>
      <c r="M105" s="220"/>
      <c r="N105" s="230"/>
      <c r="O105" s="226"/>
      <c r="P105" s="226"/>
      <c r="Q105" s="226"/>
      <c r="R105" s="226"/>
      <c r="S105" s="32">
        <f t="shared" si="66"/>
        <v>0</v>
      </c>
      <c r="T105" s="33">
        <f t="shared" si="64"/>
        <v>0</v>
      </c>
      <c r="U105" s="33">
        <f t="shared" si="67"/>
        <v>0</v>
      </c>
      <c r="V105" s="33"/>
      <c r="W105" s="51"/>
      <c r="X105" s="51"/>
      <c r="Y105" s="51"/>
      <c r="Z105" s="51"/>
      <c r="AA105" s="51"/>
      <c r="AB105" s="51"/>
      <c r="AC105" s="51"/>
      <c r="AD105" s="51"/>
      <c r="AF105" s="52"/>
      <c r="AG105" s="52"/>
      <c r="AH105"/>
      <c r="AI105"/>
      <c r="AJ105"/>
      <c r="AK105" s="52"/>
      <c r="AL105" s="52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5.7" customHeight="1" x14ac:dyDescent="0.3">
      <c r="A106" s="479"/>
      <c r="C106" s="71"/>
      <c r="D106" s="576"/>
      <c r="E106" s="775"/>
      <c r="F106" s="776"/>
      <c r="G106" s="89"/>
      <c r="H106" s="89"/>
      <c r="I106" s="89"/>
      <c r="J106" s="220"/>
      <c r="K106" s="220"/>
      <c r="L106" s="220"/>
      <c r="M106" s="220"/>
      <c r="N106" s="230"/>
      <c r="O106" s="226"/>
      <c r="P106" s="226"/>
      <c r="Q106" s="226"/>
      <c r="R106" s="226"/>
      <c r="S106" s="32">
        <f t="shared" si="66"/>
        <v>0</v>
      </c>
      <c r="T106" s="33">
        <f t="shared" si="64"/>
        <v>0</v>
      </c>
      <c r="U106" s="33">
        <f t="shared" si="67"/>
        <v>0</v>
      </c>
      <c r="V106" s="33"/>
      <c r="W106" s="51"/>
      <c r="X106" s="51"/>
      <c r="Y106" s="51"/>
      <c r="Z106" s="51"/>
      <c r="AA106" s="51"/>
      <c r="AB106" s="51"/>
      <c r="AC106" s="51"/>
      <c r="AD106" s="51"/>
      <c r="AF106" s="52"/>
      <c r="AG106" s="52"/>
      <c r="AH106"/>
      <c r="AI106"/>
      <c r="AJ106"/>
      <c r="AK106" s="52"/>
      <c r="AL106" s="52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1:52" ht="15.7" customHeight="1" x14ac:dyDescent="0.3">
      <c r="A107" s="479"/>
      <c r="C107" s="71"/>
      <c r="D107" s="576"/>
      <c r="E107" s="775"/>
      <c r="F107" s="776"/>
      <c r="G107" s="89"/>
      <c r="H107" s="89"/>
      <c r="I107" s="89"/>
      <c r="J107" s="220"/>
      <c r="K107" s="220"/>
      <c r="L107" s="220"/>
      <c r="M107" s="220"/>
      <c r="N107" s="230"/>
      <c r="O107" s="226"/>
      <c r="P107" s="226"/>
      <c r="Q107" s="226"/>
      <c r="R107" s="226"/>
      <c r="S107" s="32">
        <f t="shared" si="66"/>
        <v>0</v>
      </c>
      <c r="T107" s="33">
        <f t="shared" si="64"/>
        <v>0</v>
      </c>
      <c r="U107" s="33">
        <f t="shared" si="67"/>
        <v>0</v>
      </c>
      <c r="V107" s="33"/>
      <c r="W107" s="51"/>
      <c r="X107" s="51"/>
      <c r="Y107" s="51"/>
      <c r="Z107" s="51"/>
      <c r="AA107" s="51"/>
      <c r="AB107" s="51"/>
      <c r="AC107" s="51"/>
      <c r="AD107" s="51"/>
      <c r="AF107" s="52"/>
      <c r="AG107" s="52"/>
      <c r="AH107"/>
      <c r="AI107"/>
      <c r="AJ107"/>
      <c r="AK107" s="52"/>
      <c r="AL107" s="52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1:52" ht="15.7" customHeight="1" x14ac:dyDescent="0.3">
      <c r="A108" s="479"/>
      <c r="C108" s="71"/>
      <c r="D108" s="576"/>
      <c r="E108" s="775"/>
      <c r="F108" s="776"/>
      <c r="G108" s="89"/>
      <c r="H108" s="89"/>
      <c r="I108" s="89"/>
      <c r="J108" s="220"/>
      <c r="K108" s="220"/>
      <c r="L108" s="220"/>
      <c r="M108" s="220"/>
      <c r="N108" s="230"/>
      <c r="O108" s="226"/>
      <c r="P108" s="226"/>
      <c r="Q108" s="226"/>
      <c r="R108" s="226"/>
      <c r="S108" s="32">
        <f t="shared" si="63"/>
        <v>0</v>
      </c>
      <c r="T108" s="33">
        <f t="shared" si="64"/>
        <v>0</v>
      </c>
      <c r="U108" s="33">
        <f t="shared" si="65"/>
        <v>0</v>
      </c>
      <c r="V108" s="33"/>
      <c r="W108" s="51"/>
      <c r="X108" s="51"/>
      <c r="Y108" s="51"/>
      <c r="Z108" s="51"/>
      <c r="AA108" s="51"/>
      <c r="AB108" s="51"/>
      <c r="AC108" s="51"/>
      <c r="AD108" s="51"/>
      <c r="AF108" s="52"/>
      <c r="AG108" s="52"/>
      <c r="AH108"/>
      <c r="AI108"/>
      <c r="AJ108"/>
      <c r="AK108" s="52"/>
      <c r="AL108" s="52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1:52" ht="15.7" customHeight="1" x14ac:dyDescent="0.3">
      <c r="A109" s="479"/>
      <c r="C109" s="71"/>
      <c r="D109" s="576"/>
      <c r="E109" s="775"/>
      <c r="F109" s="776"/>
      <c r="G109" s="89"/>
      <c r="H109" s="89"/>
      <c r="I109" s="89"/>
      <c r="J109" s="220"/>
      <c r="K109" s="220"/>
      <c r="L109" s="220"/>
      <c r="M109" s="220"/>
      <c r="N109" s="230"/>
      <c r="O109" s="226"/>
      <c r="P109" s="226"/>
      <c r="Q109" s="226"/>
      <c r="R109" s="226"/>
      <c r="S109" s="32">
        <f t="shared" si="63"/>
        <v>0</v>
      </c>
      <c r="T109" s="33">
        <f t="shared" si="64"/>
        <v>0</v>
      </c>
      <c r="U109" s="33">
        <f t="shared" si="65"/>
        <v>0</v>
      </c>
      <c r="V109" s="33"/>
      <c r="W109" s="51"/>
      <c r="X109" s="51"/>
      <c r="Y109" s="51"/>
      <c r="Z109" s="51"/>
      <c r="AA109" s="51"/>
      <c r="AB109" s="51"/>
      <c r="AC109" s="51"/>
      <c r="AD109" s="51"/>
      <c r="AF109" s="52"/>
      <c r="AG109" s="52"/>
      <c r="AH109"/>
      <c r="AI109"/>
      <c r="AJ109"/>
      <c r="AK109" s="52"/>
      <c r="AL109" s="52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1:52" ht="15.7" customHeight="1" x14ac:dyDescent="0.3">
      <c r="A110" s="479"/>
      <c r="C110" s="71"/>
      <c r="D110" s="576"/>
      <c r="E110" s="775"/>
      <c r="F110" s="776"/>
      <c r="G110" s="89"/>
      <c r="H110" s="89"/>
      <c r="I110" s="89"/>
      <c r="J110" s="220"/>
      <c r="K110" s="220"/>
      <c r="L110" s="220"/>
      <c r="M110" s="220"/>
      <c r="N110" s="230"/>
      <c r="O110" s="226"/>
      <c r="P110" s="226"/>
      <c r="Q110" s="226"/>
      <c r="R110" s="226"/>
      <c r="S110" s="32">
        <f>SUM(J110:M110)*N110</f>
        <v>0</v>
      </c>
      <c r="T110" s="33">
        <f>IF(S110&gt;0, 1, 0)</f>
        <v>0</v>
      </c>
      <c r="U110" s="33">
        <f>T110*SUM(J110:M110)</f>
        <v>0</v>
      </c>
      <c r="V110" s="33"/>
      <c r="W110" s="51"/>
      <c r="X110" s="51"/>
      <c r="Y110" s="51"/>
      <c r="Z110" s="51"/>
      <c r="AA110" s="51"/>
      <c r="AB110" s="51"/>
      <c r="AC110" s="51"/>
      <c r="AD110" s="51"/>
      <c r="AF110" s="52"/>
      <c r="AG110" s="52"/>
      <c r="AH110"/>
      <c r="AI110"/>
      <c r="AJ110"/>
      <c r="AK110" s="52"/>
      <c r="AL110" s="52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1:52" ht="15.7" customHeight="1" x14ac:dyDescent="0.3">
      <c r="A111" s="479"/>
      <c r="C111" s="71"/>
      <c r="D111" s="576"/>
      <c r="E111" s="775"/>
      <c r="F111" s="776"/>
      <c r="G111" s="89"/>
      <c r="H111" s="89"/>
      <c r="I111" s="89"/>
      <c r="J111" s="220"/>
      <c r="K111" s="220"/>
      <c r="L111" s="220"/>
      <c r="M111" s="220"/>
      <c r="N111" s="230"/>
      <c r="O111" s="226"/>
      <c r="P111" s="226"/>
      <c r="Q111" s="226"/>
      <c r="R111" s="226"/>
      <c r="S111" s="32">
        <f>SUM(J111:M111)*N111</f>
        <v>0</v>
      </c>
      <c r="T111" s="33">
        <f>IF(S111&gt;0, 1, 0)</f>
        <v>0</v>
      </c>
      <c r="U111" s="33">
        <f>T111*SUM(J111:M111)</f>
        <v>0</v>
      </c>
      <c r="V111" s="33"/>
      <c r="W111" s="51"/>
      <c r="X111" s="51"/>
      <c r="Y111" s="51"/>
      <c r="Z111" s="51"/>
      <c r="AA111" s="51"/>
      <c r="AB111" s="51"/>
      <c r="AC111" s="51"/>
      <c r="AD111" s="51"/>
      <c r="AF111" s="52"/>
      <c r="AG111" s="52"/>
      <c r="AH111"/>
      <c r="AI111"/>
      <c r="AJ111"/>
      <c r="AK111" s="52"/>
      <c r="AL111" s="52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1:52" ht="15.7" customHeight="1" x14ac:dyDescent="0.3">
      <c r="A112" s="479"/>
      <c r="C112" s="71"/>
      <c r="D112" s="576"/>
      <c r="E112" s="775"/>
      <c r="F112" s="776"/>
      <c r="G112" s="89"/>
      <c r="H112" s="89"/>
      <c r="I112" s="89"/>
      <c r="J112" s="220"/>
      <c r="K112" s="220"/>
      <c r="L112" s="220"/>
      <c r="M112" s="220"/>
      <c r="N112" s="230"/>
      <c r="O112" s="226"/>
      <c r="P112" s="226"/>
      <c r="Q112" s="226"/>
      <c r="R112" s="226"/>
      <c r="S112" s="32">
        <f>SUM(J112:M112)*N112</f>
        <v>0</v>
      </c>
      <c r="T112" s="33">
        <f>IF(S112&gt;0, 1, 0)</f>
        <v>0</v>
      </c>
      <c r="U112" s="33">
        <f>T112*SUM(J112:M112)</f>
        <v>0</v>
      </c>
      <c r="V112" s="33"/>
      <c r="W112" s="51"/>
      <c r="X112" s="51"/>
      <c r="Y112" s="51"/>
      <c r="Z112" s="51"/>
      <c r="AA112" s="51"/>
      <c r="AB112" s="51"/>
      <c r="AC112" s="51"/>
      <c r="AD112" s="51"/>
      <c r="AF112" s="52"/>
      <c r="AG112" s="52"/>
      <c r="AH112"/>
      <c r="AI112"/>
      <c r="AJ112"/>
      <c r="AK112" s="52"/>
      <c r="AL112" s="52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3:52" ht="15.7" customHeight="1" x14ac:dyDescent="0.3">
      <c r="C113" s="71"/>
      <c r="D113" s="71"/>
      <c r="F113" s="92"/>
      <c r="G113" s="92"/>
      <c r="H113" s="92"/>
      <c r="I113" s="383" t="s">
        <v>83</v>
      </c>
      <c r="J113" s="221">
        <f ca="1">SUM(J47:J112)</f>
        <v>0</v>
      </c>
      <c r="K113" s="221">
        <f ca="1">SUM(K47:K112)</f>
        <v>0</v>
      </c>
      <c r="L113" s="221">
        <f ca="1">SUM(L47:L112)</f>
        <v>0</v>
      </c>
      <c r="M113" s="221">
        <f ca="1">SUM(M47:M112)</f>
        <v>0</v>
      </c>
      <c r="N113" s="31" t="s">
        <v>83</v>
      </c>
      <c r="O113" s="221">
        <f ca="1">SUM(O41:O112)</f>
        <v>0</v>
      </c>
      <c r="P113" s="221">
        <f ca="1">SUM(P41:P112)</f>
        <v>0</v>
      </c>
      <c r="Q113" s="221">
        <f ca="1">SUM(Q41:Q112)</f>
        <v>0</v>
      </c>
      <c r="R113" s="221">
        <f ca="1">SUM(R41:R112)</f>
        <v>0</v>
      </c>
      <c r="S113" s="37">
        <f ca="1">SUM(S41:S112)</f>
        <v>0</v>
      </c>
      <c r="T113" s="384" t="s">
        <v>83</v>
      </c>
      <c r="U113" s="56">
        <f ca="1">SUM(U41:U112)</f>
        <v>0</v>
      </c>
      <c r="V113" s="34"/>
      <c r="W113" s="51"/>
      <c r="X113" s="51"/>
      <c r="Y113" s="51"/>
      <c r="Z113" s="51"/>
      <c r="AA113" s="51"/>
      <c r="AB113" s="51"/>
      <c r="AC113" s="51"/>
      <c r="AD113" s="51"/>
      <c r="AF113" s="52"/>
      <c r="AG113" s="52"/>
      <c r="AH113"/>
      <c r="AI113"/>
      <c r="AJ113"/>
      <c r="AK113" s="52"/>
      <c r="AL113" s="52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3:52" ht="15.7" customHeight="1" x14ac:dyDescent="0.3">
      <c r="C114" s="71"/>
      <c r="D114" s="71"/>
      <c r="E114" s="8"/>
      <c r="F114" s="93"/>
      <c r="G114" s="93"/>
      <c r="H114" s="93"/>
      <c r="I114" s="93"/>
      <c r="J114" s="222"/>
      <c r="K114" s="222"/>
      <c r="L114" s="223" t="s">
        <v>83</v>
      </c>
      <c r="M114" s="224">
        <f ca="1">SUM(J113:M113)</f>
        <v>0</v>
      </c>
      <c r="N114" s="93"/>
      <c r="O114" s="222"/>
      <c r="P114" s="227"/>
      <c r="Q114" s="223" t="s">
        <v>83</v>
      </c>
      <c r="R114" s="224">
        <f ca="1">SUM(O113:R113)</f>
        <v>0</v>
      </c>
      <c r="S114" s="8"/>
      <c r="T114" s="8"/>
      <c r="U114" s="35"/>
      <c r="V114" s="35"/>
      <c r="W114" s="51"/>
      <c r="X114" s="51"/>
      <c r="Y114" s="51"/>
      <c r="Z114" s="51"/>
      <c r="AA114" s="51"/>
      <c r="AB114" s="51"/>
      <c r="AC114" s="51"/>
      <c r="AD114" s="51"/>
      <c r="AF114" s="52"/>
      <c r="AG114" s="52"/>
      <c r="AH114"/>
      <c r="AI114"/>
      <c r="AJ114"/>
      <c r="AK114" s="52"/>
      <c r="AL114" s="52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3:52" ht="15.7" customHeight="1" x14ac:dyDescent="0.3">
      <c r="C115" s="71"/>
      <c r="D115" s="71"/>
      <c r="E115" s="8"/>
      <c r="F115" s="8"/>
      <c r="G115" s="8"/>
      <c r="H115" s="8"/>
      <c r="I115" s="8"/>
      <c r="J115" s="8"/>
      <c r="K115" s="8"/>
      <c r="L115" s="30"/>
      <c r="M115" s="36"/>
      <c r="N115" s="8"/>
      <c r="O115" s="8"/>
      <c r="P115" s="8"/>
      <c r="Q115" s="30"/>
      <c r="R115" s="36"/>
      <c r="S115" s="8"/>
      <c r="T115" s="8"/>
      <c r="U115" s="35"/>
      <c r="V115" s="35"/>
      <c r="W115" s="51"/>
      <c r="X115" s="51"/>
      <c r="Y115" s="51"/>
      <c r="Z115" s="51"/>
      <c r="AA115" s="51"/>
      <c r="AB115" s="51"/>
      <c r="AC115" s="51"/>
      <c r="AD115" s="51"/>
      <c r="AF115" s="52"/>
      <c r="AG115" s="52"/>
      <c r="AH115"/>
      <c r="AI115"/>
      <c r="AJ115"/>
      <c r="AK115" s="52"/>
      <c r="AL115" s="52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3:52" ht="15.7" customHeight="1" x14ac:dyDescent="0.3">
      <c r="C116" s="70"/>
      <c r="D116" s="7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1"/>
      <c r="X116" s="51"/>
      <c r="Y116" s="51"/>
      <c r="Z116" s="51"/>
      <c r="AA116" s="51"/>
      <c r="AB116" s="51"/>
      <c r="AC116" s="51"/>
      <c r="AD116" s="51"/>
      <c r="AF116" s="51"/>
      <c r="AG116" s="51"/>
      <c r="AJ116"/>
      <c r="AK116" s="51"/>
      <c r="AL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3:52" ht="15.7" customHeight="1" x14ac:dyDescent="0.3">
      <c r="C117" s="70"/>
      <c r="D117" s="7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51"/>
      <c r="X117" s="51"/>
      <c r="Y117" s="51"/>
      <c r="Z117" s="51"/>
      <c r="AA117" s="51"/>
      <c r="AB117" s="51"/>
      <c r="AC117" s="51"/>
      <c r="AD117" s="51"/>
      <c r="AF117" s="51"/>
      <c r="AG117" s="51"/>
      <c r="AK117" s="51"/>
      <c r="AL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3:52" ht="15.7" customHeight="1" x14ac:dyDescent="0.3">
      <c r="C118" s="70"/>
      <c r="D118" s="7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51"/>
      <c r="X118" s="51"/>
      <c r="Y118" s="51"/>
      <c r="Z118" s="51"/>
      <c r="AA118" s="51"/>
      <c r="AB118" s="51"/>
      <c r="AC118" s="51"/>
      <c r="AD118" s="51"/>
      <c r="AF118" s="51"/>
      <c r="AG118" s="51"/>
      <c r="AK118" s="51"/>
      <c r="AL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3:52" ht="15.7" customHeight="1" x14ac:dyDescent="0.3">
      <c r="C119" s="70"/>
      <c r="D119" s="70"/>
      <c r="E119" s="8"/>
      <c r="F119" s="30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1"/>
      <c r="X119" s="51"/>
      <c r="Y119" s="51"/>
      <c r="Z119" s="51"/>
      <c r="AA119" s="51"/>
      <c r="AB119" s="51"/>
      <c r="AC119" s="51"/>
      <c r="AD119" s="51"/>
      <c r="AF119" s="51"/>
      <c r="AG119" s="51"/>
      <c r="AK119" s="51"/>
      <c r="AL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3:52" ht="15.7" customHeight="1" x14ac:dyDescent="0.3">
      <c r="C120" s="70"/>
      <c r="D120" s="70"/>
      <c r="E120" s="8"/>
      <c r="F120" s="30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1"/>
      <c r="X120" s="51"/>
      <c r="Y120" s="51"/>
      <c r="Z120" s="51"/>
      <c r="AA120" s="51"/>
      <c r="AB120" s="51"/>
      <c r="AC120" s="51"/>
      <c r="AD120" s="51"/>
      <c r="AF120" s="51"/>
      <c r="AG120" s="51"/>
      <c r="AK120" s="51"/>
      <c r="AL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3:52" ht="15.7" customHeight="1" x14ac:dyDescent="0.3">
      <c r="C121" s="70"/>
      <c r="D121" s="70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51"/>
      <c r="X121" s="51"/>
      <c r="Y121" s="51"/>
      <c r="Z121" s="51"/>
      <c r="AA121" s="51"/>
      <c r="AB121" s="51"/>
      <c r="AC121" s="51"/>
      <c r="AD121" s="51"/>
      <c r="AF121" s="51"/>
      <c r="AG121" s="51"/>
      <c r="AK121" s="51"/>
      <c r="AL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3:52" ht="15.7" customHeight="1" x14ac:dyDescent="0.3">
      <c r="C122" s="70"/>
      <c r="D122" s="7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W122" s="51"/>
      <c r="X122" s="51"/>
      <c r="Y122" s="51"/>
      <c r="Z122" s="51"/>
      <c r="AA122" s="51"/>
      <c r="AB122" s="51"/>
      <c r="AC122" s="51"/>
      <c r="AD122" s="51"/>
      <c r="AF122" s="51"/>
      <c r="AG122" s="51"/>
      <c r="AK122" s="51"/>
      <c r="AL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3:52" ht="15.7" customHeight="1" x14ac:dyDescent="0.3">
      <c r="C123" s="70"/>
      <c r="D123" s="7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W123" s="51"/>
      <c r="X123" s="51"/>
      <c r="Y123" s="51"/>
      <c r="Z123" s="51"/>
      <c r="AA123" s="51"/>
      <c r="AB123" s="51"/>
      <c r="AC123" s="51"/>
      <c r="AD123" s="51"/>
      <c r="AF123" s="51"/>
      <c r="AG123" s="51"/>
      <c r="AK123" s="51"/>
      <c r="AL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3:52" ht="15.7" customHeight="1" x14ac:dyDescent="0.3">
      <c r="C124" s="70"/>
      <c r="D124" s="7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W124" s="51"/>
      <c r="X124" s="51"/>
      <c r="Y124" s="51"/>
      <c r="Z124" s="51"/>
      <c r="AA124" s="51"/>
      <c r="AB124" s="51"/>
      <c r="AC124" s="51"/>
      <c r="AD124" s="51"/>
      <c r="AF124" s="51"/>
      <c r="AG124" s="51"/>
      <c r="AK124" s="51"/>
      <c r="AL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3:52" ht="15.7" customHeight="1" x14ac:dyDescent="0.3">
      <c r="C125" s="70"/>
      <c r="D125" s="7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W125" s="51"/>
      <c r="X125" s="51"/>
      <c r="Y125" s="51"/>
      <c r="Z125" s="51"/>
      <c r="AA125" s="51"/>
      <c r="AB125" s="51"/>
      <c r="AC125" s="51"/>
      <c r="AD125" s="51"/>
      <c r="AF125" s="51"/>
      <c r="AG125" s="51"/>
      <c r="AK125" s="51"/>
      <c r="AL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3:52" ht="15.7" customHeight="1" x14ac:dyDescent="0.3">
      <c r="C126" s="70"/>
      <c r="D126" s="7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W126" s="51"/>
      <c r="X126" s="51"/>
      <c r="Y126" s="51"/>
      <c r="Z126" s="51"/>
      <c r="AA126" s="51"/>
      <c r="AB126" s="51"/>
      <c r="AC126" s="51"/>
      <c r="AD126" s="51"/>
      <c r="AF126" s="51"/>
      <c r="AG126" s="51"/>
      <c r="AK126" s="51"/>
      <c r="AL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3:52" ht="15.7" customHeight="1" x14ac:dyDescent="0.3">
      <c r="C127" s="70"/>
      <c r="D127" s="7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W127" s="51"/>
      <c r="X127" s="51"/>
      <c r="Y127" s="51"/>
      <c r="Z127" s="51"/>
      <c r="AA127" s="51"/>
      <c r="AB127" s="51"/>
      <c r="AC127" s="51"/>
      <c r="AD127" s="51"/>
      <c r="AF127" s="51"/>
      <c r="AG127" s="51"/>
      <c r="AK127" s="51"/>
      <c r="AL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3:52" ht="15.7" customHeight="1" x14ac:dyDescent="0.3">
      <c r="C128" s="70"/>
      <c r="D128" s="7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W128" s="51"/>
      <c r="X128" s="51"/>
      <c r="Y128" s="51"/>
      <c r="Z128" s="51"/>
      <c r="AA128" s="51"/>
      <c r="AB128" s="51"/>
      <c r="AC128" s="51"/>
      <c r="AD128" s="51"/>
      <c r="AF128" s="51"/>
      <c r="AG128" s="51"/>
      <c r="AK128" s="51"/>
      <c r="AL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3:52" ht="15.7" customHeight="1" x14ac:dyDescent="0.3">
      <c r="C129" s="70"/>
      <c r="D129" s="7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W129" s="51"/>
      <c r="X129" s="51"/>
      <c r="Y129" s="51"/>
      <c r="Z129" s="51"/>
      <c r="AA129" s="51"/>
      <c r="AB129" s="51"/>
      <c r="AC129" s="51"/>
      <c r="AD129" s="51"/>
      <c r="AF129" s="51"/>
      <c r="AG129" s="51"/>
      <c r="AK129" s="51"/>
      <c r="AL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3:52" ht="15.7" customHeight="1" x14ac:dyDescent="0.3">
      <c r="C130" s="70"/>
      <c r="D130" s="7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W130" s="51"/>
      <c r="X130" s="51"/>
      <c r="Y130" s="51"/>
      <c r="Z130" s="51"/>
      <c r="AA130" s="51"/>
      <c r="AB130" s="51"/>
      <c r="AC130" s="51"/>
      <c r="AD130" s="51"/>
      <c r="AF130" s="51"/>
      <c r="AG130" s="51"/>
      <c r="AK130" s="51"/>
      <c r="AL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3:52" ht="15.7" customHeight="1" x14ac:dyDescent="0.3">
      <c r="C131" s="70"/>
      <c r="D131" s="7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W131" s="51"/>
      <c r="X131" s="51"/>
      <c r="Y131" s="51"/>
      <c r="Z131" s="51"/>
      <c r="AA131" s="51"/>
      <c r="AB131" s="51"/>
      <c r="AC131" s="51"/>
      <c r="AD131" s="51"/>
      <c r="AF131" s="51"/>
      <c r="AG131" s="51"/>
      <c r="AK131" s="51"/>
      <c r="AL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3:52" ht="15.7" customHeight="1" x14ac:dyDescent="0.3">
      <c r="C132" s="70"/>
      <c r="D132" s="7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W132" s="51"/>
      <c r="X132" s="51"/>
      <c r="Y132" s="51"/>
      <c r="Z132" s="51"/>
      <c r="AA132" s="51"/>
      <c r="AB132" s="51"/>
      <c r="AC132" s="51"/>
      <c r="AD132" s="51"/>
      <c r="AF132" s="51"/>
      <c r="AG132" s="51"/>
      <c r="AK132" s="51"/>
      <c r="AL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3:52" ht="15.7" customHeight="1" x14ac:dyDescent="0.3">
      <c r="C133" s="70"/>
      <c r="D133" s="7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W133" s="51"/>
      <c r="X133" s="51"/>
      <c r="Y133" s="51"/>
      <c r="Z133" s="51"/>
      <c r="AA133" s="51"/>
      <c r="AB133" s="51"/>
      <c r="AC133" s="51"/>
      <c r="AD133" s="51"/>
      <c r="AF133" s="51"/>
      <c r="AG133" s="51"/>
      <c r="AK133" s="51"/>
      <c r="AL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3:52" ht="15.7" customHeight="1" x14ac:dyDescent="0.3">
      <c r="C134" s="70"/>
      <c r="D134" s="7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W134" s="51"/>
      <c r="X134" s="51"/>
      <c r="Y134" s="51"/>
      <c r="Z134" s="51"/>
      <c r="AA134" s="51"/>
      <c r="AB134" s="51"/>
      <c r="AC134" s="51"/>
      <c r="AD134" s="51"/>
      <c r="AF134" s="51"/>
      <c r="AG134" s="51"/>
      <c r="AK134" s="51"/>
      <c r="AL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3:52" ht="15.7" customHeight="1" x14ac:dyDescent="0.3">
      <c r="C135" s="70"/>
      <c r="D135" s="7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W135" s="51"/>
      <c r="X135" s="51"/>
      <c r="Y135" s="51"/>
      <c r="Z135" s="51"/>
      <c r="AA135" s="51"/>
      <c r="AB135" s="51"/>
      <c r="AC135" s="51"/>
      <c r="AD135" s="51"/>
      <c r="AF135" s="51"/>
      <c r="AG135" s="51"/>
      <c r="AK135" s="51"/>
      <c r="AL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3:52" ht="15.7" customHeight="1" x14ac:dyDescent="0.3">
      <c r="C136" s="70"/>
      <c r="D136" s="7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W136" s="51"/>
      <c r="X136" s="51"/>
      <c r="Y136" s="51"/>
      <c r="Z136" s="51"/>
      <c r="AA136" s="51"/>
      <c r="AB136" s="51"/>
      <c r="AC136" s="51"/>
      <c r="AD136" s="51"/>
      <c r="AF136" s="51"/>
      <c r="AG136" s="51"/>
      <c r="AK136" s="51"/>
      <c r="AL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3:52" ht="15.7" customHeight="1" x14ac:dyDescent="0.3">
      <c r="C137" s="70"/>
      <c r="D137" s="7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W137" s="51"/>
      <c r="X137" s="51"/>
      <c r="Y137" s="51"/>
      <c r="Z137" s="51"/>
      <c r="AA137" s="51"/>
      <c r="AB137" s="51"/>
      <c r="AC137" s="51"/>
      <c r="AD137" s="51"/>
      <c r="AF137" s="51"/>
      <c r="AG137" s="51"/>
      <c r="AK137" s="51"/>
      <c r="AL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3:52" ht="15.7" customHeight="1" x14ac:dyDescent="0.3">
      <c r="C138" s="70"/>
      <c r="D138" s="7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W138" s="51"/>
      <c r="X138" s="51"/>
      <c r="Y138" s="51"/>
      <c r="Z138" s="51"/>
      <c r="AA138" s="51"/>
      <c r="AB138" s="51"/>
      <c r="AC138" s="51"/>
      <c r="AD138" s="51"/>
      <c r="AF138" s="51"/>
      <c r="AG138" s="51"/>
      <c r="AK138" s="51"/>
      <c r="AL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3:52" ht="15.7" customHeight="1" x14ac:dyDescent="0.3">
      <c r="C139" s="70"/>
      <c r="D139" s="7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W139" s="51"/>
      <c r="X139" s="51"/>
      <c r="Y139" s="51"/>
      <c r="Z139" s="51"/>
      <c r="AA139" s="51"/>
      <c r="AB139" s="51"/>
      <c r="AC139" s="51"/>
      <c r="AD139" s="51"/>
      <c r="AF139" s="51"/>
      <c r="AG139" s="51"/>
      <c r="AK139" s="51"/>
      <c r="AL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3:52" ht="15.7" customHeight="1" x14ac:dyDescent="0.3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3:52" ht="15.7" customHeight="1" x14ac:dyDescent="0.3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3:52" ht="15.7" customHeight="1" x14ac:dyDescent="0.3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3:52" ht="15.7" customHeight="1" x14ac:dyDescent="0.3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3:52" ht="15.7" customHeight="1" x14ac:dyDescent="0.3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5:18" ht="15.7" customHeight="1" x14ac:dyDescent="0.3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5:18" ht="15.7" customHeight="1" x14ac:dyDescent="0.3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5:18" ht="15.7" customHeight="1" x14ac:dyDescent="0.3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5:18" ht="15.7" customHeight="1" x14ac:dyDescent="0.3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5:18" ht="15.7" customHeight="1" x14ac:dyDescent="0.3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5:18" ht="15.7" customHeight="1" x14ac:dyDescent="0.3">
      <c r="E150" s="772"/>
      <c r="F150" s="214"/>
      <c r="G150" s="214"/>
      <c r="H150" s="214"/>
      <c r="I150" s="214"/>
      <c r="J150" s="214"/>
      <c r="K150" s="214"/>
      <c r="L150" s="773"/>
      <c r="M150" s="773"/>
      <c r="N150" s="773"/>
      <c r="O150" s="773"/>
      <c r="P150" s="773"/>
      <c r="Q150" s="25"/>
      <c r="R150" s="27"/>
    </row>
    <row r="151" spans="5:18" ht="15.7" customHeight="1" x14ac:dyDescent="0.3">
      <c r="E151" s="772"/>
      <c r="F151" s="17"/>
      <c r="G151" s="17"/>
      <c r="H151" s="17"/>
      <c r="I151" s="17"/>
      <c r="J151" s="17"/>
      <c r="K151" s="18"/>
      <c r="L151" s="17"/>
      <c r="M151" s="17"/>
      <c r="N151" s="17"/>
      <c r="O151" s="17"/>
      <c r="P151" s="18"/>
      <c r="Q151" s="25"/>
      <c r="R151" s="27"/>
    </row>
    <row r="152" spans="5:18" ht="15.7" customHeight="1" x14ac:dyDescent="0.3">
      <c r="E152" s="19"/>
      <c r="F152" s="20"/>
      <c r="G152" s="20"/>
      <c r="H152" s="20"/>
      <c r="I152" s="20"/>
      <c r="J152" s="20"/>
      <c r="K152" s="21"/>
      <c r="L152" s="22"/>
      <c r="M152" s="22"/>
      <c r="N152" s="22"/>
      <c r="O152" s="22"/>
      <c r="P152" s="21"/>
      <c r="Q152" s="25"/>
      <c r="R152" s="27"/>
    </row>
    <row r="153" spans="5:18" ht="15.7" customHeight="1" x14ac:dyDescent="0.3">
      <c r="E153" s="19"/>
      <c r="F153" s="20"/>
      <c r="G153" s="20"/>
      <c r="H153" s="20"/>
      <c r="I153" s="20"/>
      <c r="J153" s="20"/>
      <c r="K153" s="21"/>
      <c r="L153" s="22"/>
      <c r="M153" s="22"/>
      <c r="N153" s="22"/>
      <c r="O153" s="22"/>
      <c r="P153" s="21"/>
      <c r="Q153" s="25"/>
      <c r="R153" s="27"/>
    </row>
    <row r="154" spans="5:18" ht="15.7" customHeight="1" x14ac:dyDescent="0.3">
      <c r="E154" s="19"/>
      <c r="F154" s="20"/>
      <c r="G154" s="20"/>
      <c r="H154" s="20"/>
      <c r="I154" s="20"/>
      <c r="J154" s="20"/>
      <c r="K154" s="21"/>
      <c r="L154" s="22"/>
      <c r="M154" s="22"/>
      <c r="N154" s="22"/>
      <c r="O154" s="22"/>
      <c r="P154" s="21"/>
      <c r="Q154" s="25"/>
      <c r="R154" s="27"/>
    </row>
    <row r="155" spans="5:18" ht="15.7" customHeight="1" x14ac:dyDescent="0.3">
      <c r="E155" s="19"/>
      <c r="F155" s="20"/>
      <c r="G155" s="20"/>
      <c r="H155" s="20"/>
      <c r="I155" s="20"/>
      <c r="J155" s="20"/>
      <c r="K155" s="21"/>
      <c r="L155" s="22"/>
      <c r="M155" s="22"/>
      <c r="N155" s="22"/>
      <c r="O155" s="22"/>
      <c r="P155" s="21"/>
      <c r="Q155" s="25"/>
      <c r="R155" s="27"/>
    </row>
    <row r="156" spans="5:18" ht="15.7" customHeight="1" x14ac:dyDescent="0.3">
      <c r="E156" s="19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1"/>
      <c r="Q156" s="25"/>
      <c r="R156" s="27"/>
    </row>
    <row r="157" spans="5:18" ht="15.7" customHeight="1" x14ac:dyDescent="0.3">
      <c r="E157" s="25"/>
      <c r="F157" s="21"/>
      <c r="G157" s="21"/>
      <c r="H157" s="21"/>
      <c r="I157" s="21"/>
      <c r="J157" s="21"/>
      <c r="K157" s="23"/>
      <c r="L157" s="24"/>
      <c r="M157" s="24"/>
      <c r="N157" s="24"/>
      <c r="O157" s="24"/>
      <c r="P157" s="23"/>
      <c r="Q157" s="27"/>
      <c r="R157" s="27"/>
    </row>
    <row r="158" spans="5:18" ht="15.7" customHeight="1" x14ac:dyDescent="0.3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5:18" ht="15.7" customHeight="1" x14ac:dyDescent="0.3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</sheetData>
  <sheetProtection password="93E6" sheet="1" objects="1" scenarios="1" selectLockedCells="1"/>
  <mergeCells count="107"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35:F35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66:F66"/>
    <mergeCell ref="E67:F67"/>
    <mergeCell ref="E68:F68"/>
    <mergeCell ref="E69:F69"/>
    <mergeCell ref="E70:F70"/>
    <mergeCell ref="E71:F71"/>
    <mergeCell ref="E81:F81"/>
    <mergeCell ref="D40:F40"/>
    <mergeCell ref="E43:F43"/>
    <mergeCell ref="E41:F41"/>
    <mergeCell ref="E42:F42"/>
    <mergeCell ref="E83:F83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D1:F1"/>
    <mergeCell ref="D8:F8"/>
    <mergeCell ref="D9:F9"/>
    <mergeCell ref="D10:F10"/>
    <mergeCell ref="E21:F21"/>
    <mergeCell ref="H14:H15"/>
    <mergeCell ref="I14:I15"/>
    <mergeCell ref="J14:M14"/>
    <mergeCell ref="D20:F20"/>
    <mergeCell ref="K12:M12"/>
    <mergeCell ref="D14:D15"/>
    <mergeCell ref="E14:F15"/>
    <mergeCell ref="G14:G15"/>
    <mergeCell ref="O13:R13"/>
    <mergeCell ref="E31:F31"/>
    <mergeCell ref="E32:F32"/>
    <mergeCell ref="N14:N15"/>
    <mergeCell ref="O14:R14"/>
    <mergeCell ref="E22:F22"/>
    <mergeCell ref="E52:F52"/>
    <mergeCell ref="E53:F53"/>
    <mergeCell ref="E26:F26"/>
    <mergeCell ref="E44:F44"/>
    <mergeCell ref="E47:F47"/>
    <mergeCell ref="E48:F48"/>
    <mergeCell ref="E49:F49"/>
    <mergeCell ref="E50:F50"/>
    <mergeCell ref="E51:F51"/>
    <mergeCell ref="E36:F36"/>
    <mergeCell ref="E37:F37"/>
    <mergeCell ref="E27:F27"/>
    <mergeCell ref="E28:F28"/>
    <mergeCell ref="E29:F29"/>
    <mergeCell ref="E30:F30"/>
    <mergeCell ref="E33:F33"/>
    <mergeCell ref="E23:F23"/>
    <mergeCell ref="E34:F34"/>
    <mergeCell ref="T16:T17"/>
    <mergeCell ref="E150:E151"/>
    <mergeCell ref="L150:P150"/>
    <mergeCell ref="E24:F24"/>
    <mergeCell ref="E25:F25"/>
    <mergeCell ref="E84:F84"/>
    <mergeCell ref="E85:F85"/>
    <mergeCell ref="E86:F86"/>
    <mergeCell ref="E87:F87"/>
    <mergeCell ref="E88:F88"/>
    <mergeCell ref="S16:S1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82:F82"/>
  </mergeCells>
  <phoneticPr fontId="43" type="noConversion"/>
  <conditionalFormatting sqref="N12:N13">
    <cfRule type="expression" dxfId="16" priority="2" stopIfTrue="1">
      <formula>ISERROR(N12)</formula>
    </cfRule>
  </conditionalFormatting>
  <conditionalFormatting sqref="D10">
    <cfRule type="cellIs" dxfId="15" priority="3" stopIfTrue="1" operator="equal">
      <formula>1</formula>
    </cfRule>
    <cfRule type="cellIs" dxfId="14" priority="4" stopIfTrue="1" operator="equal">
      <formula>0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Z159"/>
  <sheetViews>
    <sheetView showGridLines="0" workbookViewId="0">
      <pane ySplit="15" topLeftCell="A55" activePane="bottomLeft" state="frozen"/>
      <selection pane="bottomLeft" activeCell="E90" sqref="E90:F90"/>
    </sheetView>
  </sheetViews>
  <sheetFormatPr baseColWidth="10" defaultColWidth="10.796875" defaultRowHeight="15.7" customHeight="1" x14ac:dyDescent="0.3"/>
  <cols>
    <col min="1" max="1" width="2.796875" style="26" customWidth="1"/>
    <col min="2" max="2" width="11.3984375" style="26" hidden="1" customWidth="1"/>
    <col min="3" max="3" width="12" style="26" hidden="1" customWidth="1"/>
    <col min="4" max="4" width="3.796875" style="26" customWidth="1"/>
    <col min="5" max="5" width="5.296875" style="26" customWidth="1"/>
    <col min="6" max="6" width="61.3984375" style="26" customWidth="1"/>
    <col min="7" max="7" width="11.796875" style="26" customWidth="1"/>
    <col min="8" max="8" width="22.09765625" style="26" customWidth="1"/>
    <col min="9" max="9" width="10.09765625" style="26" customWidth="1"/>
    <col min="10" max="10" width="6" style="26" customWidth="1"/>
    <col min="11" max="13" width="5.69921875" style="26" customWidth="1"/>
    <col min="14" max="14" width="11.09765625" style="26" customWidth="1"/>
    <col min="15" max="17" width="5.69921875" style="26" customWidth="1"/>
    <col min="18" max="18" width="7" style="26" customWidth="1"/>
    <col min="19" max="19" width="10.09765625" style="26" hidden="1" customWidth="1"/>
    <col min="20" max="20" width="11.3984375" style="26" hidden="1" customWidth="1"/>
    <col min="21" max="21" width="11.3984375" style="26" customWidth="1"/>
    <col min="22" max="36" width="11.3984375" style="26" hidden="1" customWidth="1"/>
    <col min="37" max="37" width="16.69921875" style="26" hidden="1" customWidth="1"/>
    <col min="38" max="42" width="11.3984375" style="26" hidden="1" customWidth="1"/>
    <col min="43" max="44" width="11.3984375" style="26" customWidth="1"/>
    <col min="45" max="16384" width="10.796875" style="26"/>
  </cols>
  <sheetData>
    <row r="1" spans="1:52" ht="15.7" customHeight="1" x14ac:dyDescent="0.3">
      <c r="A1" s="479"/>
      <c r="D1" s="787" t="s">
        <v>143</v>
      </c>
      <c r="E1" s="787"/>
      <c r="F1" s="787"/>
      <c r="G1" s="530"/>
      <c r="H1" s="49" t="s">
        <v>84</v>
      </c>
      <c r="I1" s="49"/>
      <c r="J1" s="7" t="s">
        <v>31</v>
      </c>
      <c r="K1" s="7" t="s">
        <v>32</v>
      </c>
      <c r="L1" s="7" t="s">
        <v>140</v>
      </c>
      <c r="M1" s="521" t="s">
        <v>157</v>
      </c>
      <c r="N1" s="7" t="s">
        <v>83</v>
      </c>
      <c r="O1" s="484"/>
      <c r="P1" s="499" t="str">
        <f>Zusammenfassung!K1</f>
        <v>Version 17/08/08</v>
      </c>
      <c r="Q1" s="500"/>
      <c r="R1" s="500"/>
      <c r="S1" s="106"/>
      <c r="T1" s="106"/>
      <c r="U1" s="106"/>
      <c r="W1" s="82"/>
      <c r="X1" s="82"/>
      <c r="Y1" s="82"/>
      <c r="Z1" s="82"/>
      <c r="AA1" s="82"/>
      <c r="AB1" s="82"/>
      <c r="AC1" s="82"/>
      <c r="AD1" s="82"/>
      <c r="AF1" s="94"/>
      <c r="AG1" s="94"/>
      <c r="AH1" s="94"/>
      <c r="AK1" s="51"/>
      <c r="AL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ht="15.7" hidden="1" customHeight="1" x14ac:dyDescent="0.3">
      <c r="A2" s="479"/>
      <c r="D2" s="395"/>
      <c r="E2" s="396"/>
      <c r="G2" s="530"/>
      <c r="H2" s="421" t="s">
        <v>243</v>
      </c>
      <c r="I2" s="393" t="s">
        <v>215</v>
      </c>
      <c r="J2" s="456">
        <f ca="1">J$38</f>
        <v>17</v>
      </c>
      <c r="K2" s="456">
        <f ca="1">K$38</f>
        <v>16</v>
      </c>
      <c r="L2" s="456">
        <f ca="1">L$38</f>
        <v>0</v>
      </c>
      <c r="M2" s="457">
        <f ca="1">M$38</f>
        <v>0</v>
      </c>
      <c r="N2" s="458">
        <f t="shared" ref="N2:N7" ca="1" si="0">SUM(J2:M2)</f>
        <v>33</v>
      </c>
      <c r="O2" s="484"/>
      <c r="P2" s="501"/>
      <c r="Q2" s="500"/>
      <c r="R2" s="500"/>
      <c r="S2" s="106"/>
      <c r="T2" s="106"/>
      <c r="U2" s="106"/>
      <c r="W2" s="82"/>
      <c r="X2" s="82"/>
      <c r="Y2" s="82"/>
      <c r="Z2" s="82"/>
      <c r="AA2" s="82"/>
      <c r="AB2" s="82"/>
      <c r="AC2" s="82"/>
      <c r="AD2" s="82"/>
      <c r="AF2" s="94"/>
      <c r="AG2" s="94"/>
      <c r="AH2" s="94"/>
      <c r="AI2" s="82" t="s">
        <v>250</v>
      </c>
      <c r="AK2" s="51"/>
      <c r="AL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5.7" hidden="1" customHeight="1" x14ac:dyDescent="0.3">
      <c r="A3" s="479"/>
      <c r="C3" s="70"/>
      <c r="D3" s="395"/>
      <c r="E3" s="396"/>
      <c r="G3" s="530"/>
      <c r="H3" s="49"/>
      <c r="I3" s="394" t="s">
        <v>217</v>
      </c>
      <c r="J3" s="456">
        <f ca="1">J$113</f>
        <v>0</v>
      </c>
      <c r="K3" s="456">
        <f ca="1">K$113</f>
        <v>0</v>
      </c>
      <c r="L3" s="456">
        <f ca="1">L$113</f>
        <v>0</v>
      </c>
      <c r="M3" s="457">
        <f ca="1">M$113</f>
        <v>0</v>
      </c>
      <c r="N3" s="458">
        <f t="shared" ca="1" si="0"/>
        <v>0</v>
      </c>
      <c r="O3" s="484"/>
      <c r="P3" s="501"/>
      <c r="Q3" s="500"/>
      <c r="R3" s="500"/>
      <c r="S3" s="106"/>
      <c r="T3" s="106"/>
      <c r="U3" s="106"/>
      <c r="W3" s="82"/>
      <c r="X3" s="82"/>
      <c r="Y3" s="82"/>
      <c r="Z3" s="82"/>
      <c r="AA3" s="82"/>
      <c r="AB3" s="82"/>
      <c r="AC3" s="82"/>
      <c r="AD3" s="82"/>
      <c r="AF3" s="94"/>
      <c r="AG3" s="94"/>
      <c r="AH3" s="94"/>
      <c r="AI3" s="26" t="s">
        <v>251</v>
      </c>
      <c r="AK3" s="51"/>
      <c r="AL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5.7" hidden="1" customHeight="1" x14ac:dyDescent="0.3">
      <c r="A4" s="479"/>
      <c r="C4" s="70"/>
      <c r="D4" s="395"/>
      <c r="E4" s="396"/>
      <c r="G4" s="530"/>
      <c r="H4" s="49"/>
      <c r="I4" s="394" t="s">
        <v>106</v>
      </c>
      <c r="J4" s="456">
        <f ca="1">SUM(J$2:J$3)</f>
        <v>17</v>
      </c>
      <c r="K4" s="456">
        <f ca="1">SUM(K$2:K$3)</f>
        <v>16</v>
      </c>
      <c r="L4" s="456">
        <f ca="1">SUM(L$2:L$3)</f>
        <v>0</v>
      </c>
      <c r="M4" s="457">
        <f ca="1">SUM(M$2:M$3)</f>
        <v>0</v>
      </c>
      <c r="N4" s="458">
        <f t="shared" ca="1" si="0"/>
        <v>33</v>
      </c>
      <c r="O4" s="484"/>
      <c r="P4" s="501"/>
      <c r="Q4" s="500"/>
      <c r="R4" s="500"/>
      <c r="S4" s="106"/>
      <c r="T4" s="106"/>
      <c r="U4" s="106"/>
      <c r="W4" s="82"/>
      <c r="X4" s="82"/>
      <c r="Y4" s="82"/>
      <c r="Z4" s="82"/>
      <c r="AA4" s="82"/>
      <c r="AB4" s="82"/>
      <c r="AC4" s="82"/>
      <c r="AD4" s="82"/>
      <c r="AF4" s="94"/>
      <c r="AG4" s="94"/>
      <c r="AH4" s="94"/>
      <c r="AI4" s="77" t="s">
        <v>252</v>
      </c>
      <c r="AK4" s="51"/>
      <c r="AL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5.7" hidden="1" customHeight="1" x14ac:dyDescent="0.3">
      <c r="A5" s="479"/>
      <c r="C5" s="70"/>
      <c r="D5" s="395"/>
      <c r="E5" s="396"/>
      <c r="G5" s="530"/>
      <c r="H5" s="421" t="s">
        <v>214</v>
      </c>
      <c r="I5" s="392" t="s">
        <v>217</v>
      </c>
      <c r="J5" s="459">
        <f ca="1">O$113</f>
        <v>0</v>
      </c>
      <c r="K5" s="459">
        <f ca="1">P$113</f>
        <v>0</v>
      </c>
      <c r="L5" s="459">
        <f ca="1">Q$113</f>
        <v>0</v>
      </c>
      <c r="M5" s="522">
        <f ca="1">R$113</f>
        <v>0</v>
      </c>
      <c r="N5" s="458">
        <f t="shared" ca="1" si="0"/>
        <v>0</v>
      </c>
      <c r="O5" s="484"/>
      <c r="P5" s="501"/>
      <c r="Q5" s="500"/>
      <c r="R5" s="500"/>
      <c r="S5" s="106"/>
      <c r="T5" s="106"/>
      <c r="U5" s="106"/>
      <c r="W5" s="82"/>
      <c r="X5" s="82"/>
      <c r="Y5" s="82"/>
      <c r="Z5" s="82"/>
      <c r="AA5" s="82"/>
      <c r="AB5" s="82"/>
      <c r="AC5" s="82"/>
      <c r="AD5" s="82"/>
      <c r="AF5" s="94"/>
      <c r="AG5" s="94"/>
      <c r="AH5" s="94"/>
      <c r="AI5" s="26" t="s">
        <v>253</v>
      </c>
      <c r="AK5" s="51"/>
      <c r="AL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5.7" hidden="1" customHeight="1" thickBot="1" x14ac:dyDescent="0.35">
      <c r="A6" s="479"/>
      <c r="C6" s="70"/>
      <c r="D6" s="395"/>
      <c r="E6" s="396"/>
      <c r="G6" s="530"/>
      <c r="H6" s="49"/>
      <c r="I6" s="392" t="s">
        <v>239</v>
      </c>
      <c r="J6" s="460">
        <f>'Erstberatung T.M.JJ'!L33</f>
        <v>0</v>
      </c>
      <c r="K6" s="460">
        <f>'Erstberatung T.M.JJ'!M33</f>
        <v>0</v>
      </c>
      <c r="L6" s="460">
        <f>'Erstberatung T.M.JJ'!N33</f>
        <v>0</v>
      </c>
      <c r="M6" s="523">
        <f>'Erstberatung T.M.JJ'!O33</f>
        <v>0</v>
      </c>
      <c r="N6" s="458">
        <f t="shared" si="0"/>
        <v>0</v>
      </c>
      <c r="O6" s="484"/>
      <c r="P6" s="501"/>
      <c r="Q6" s="500"/>
      <c r="R6" s="500"/>
      <c r="S6" s="106"/>
      <c r="T6" s="106"/>
      <c r="U6" s="106"/>
      <c r="W6" s="82" t="s">
        <v>154</v>
      </c>
      <c r="X6" s="51"/>
      <c r="Y6" s="51"/>
      <c r="Z6" s="51"/>
      <c r="AA6" s="51"/>
      <c r="AB6" s="51"/>
      <c r="AC6" s="70"/>
      <c r="AD6"/>
      <c r="AF6" s="94"/>
      <c r="AG6" s="94"/>
      <c r="AH6" s="94"/>
      <c r="AI6" s="26" t="s">
        <v>254</v>
      </c>
      <c r="AK6" s="51"/>
      <c r="AL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.7" hidden="1" customHeight="1" x14ac:dyDescent="0.3">
      <c r="A7" s="479"/>
      <c r="C7" s="70" t="s">
        <v>226</v>
      </c>
      <c r="D7" s="395"/>
      <c r="E7" s="396"/>
      <c r="G7" s="530"/>
      <c r="H7" s="49"/>
      <c r="I7" s="392" t="s">
        <v>83</v>
      </c>
      <c r="J7" s="460">
        <f ca="1">SUM(J5:J6)</f>
        <v>0</v>
      </c>
      <c r="K7" s="460">
        <f ca="1">SUM(K5:K6)</f>
        <v>0</v>
      </c>
      <c r="L7" s="460">
        <f ca="1">SUM(L5:L6)</f>
        <v>0</v>
      </c>
      <c r="M7" s="523">
        <f ca="1">SUM(M5:M6)</f>
        <v>0</v>
      </c>
      <c r="N7" s="458">
        <f t="shared" ca="1" si="0"/>
        <v>0</v>
      </c>
      <c r="O7" s="484"/>
      <c r="P7" s="501"/>
      <c r="Q7" s="500"/>
      <c r="R7" s="500"/>
      <c r="S7" s="106"/>
      <c r="T7" s="106"/>
      <c r="U7" s="106"/>
      <c r="V7" s="104" t="s">
        <v>183</v>
      </c>
      <c r="W7" s="83" t="str">
        <f>'LV-Liste'!C$3</f>
        <v>Name der LV</v>
      </c>
      <c r="X7" s="83" t="str">
        <f>'LV-Liste'!D$3</f>
        <v xml:space="preserve">Prüfungsnummer </v>
      </c>
      <c r="Y7" s="83" t="str">
        <f>'LV-Liste'!E$3</f>
        <v>Dozent</v>
      </c>
      <c r="Z7" s="83" t="str">
        <f>'LV-Liste'!F$3</f>
        <v>Semester</v>
      </c>
      <c r="AA7" s="83" t="str">
        <f>'LV-Liste'!G$3</f>
        <v>GL</v>
      </c>
      <c r="AB7" s="83" t="str">
        <f>'LV-Liste'!H$3</f>
        <v>T</v>
      </c>
      <c r="AC7" s="83" t="str">
        <f>'LV-Liste'!I$3</f>
        <v>NT</v>
      </c>
      <c r="AD7" s="83" t="str">
        <f>'LV-Liste'!J$3</f>
        <v>P</v>
      </c>
      <c r="AF7" s="94"/>
      <c r="AG7" s="94"/>
      <c r="AH7" s="94"/>
      <c r="AI7" s="82" t="s">
        <v>249</v>
      </c>
      <c r="AK7" s="51"/>
      <c r="AL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15.7" customHeight="1" thickBot="1" x14ac:dyDescent="0.4">
      <c r="A8" s="479"/>
      <c r="C8" s="385" t="s">
        <v>225</v>
      </c>
      <c r="D8" s="788"/>
      <c r="E8" s="789"/>
      <c r="F8" s="790"/>
      <c r="G8" s="530"/>
      <c r="H8" s="378" t="s">
        <v>74</v>
      </c>
      <c r="I8" s="378"/>
      <c r="J8" s="228">
        <f ca="1">J$4</f>
        <v>17</v>
      </c>
      <c r="K8" s="228">
        <f ca="1">K$4</f>
        <v>16</v>
      </c>
      <c r="L8" s="228">
        <f ca="1">L$4</f>
        <v>0</v>
      </c>
      <c r="M8" s="524">
        <f ca="1">M$4</f>
        <v>0</v>
      </c>
      <c r="N8" s="229">
        <f ca="1">SUM(J8:M8)</f>
        <v>33</v>
      </c>
      <c r="O8" s="488"/>
      <c r="P8" s="502"/>
      <c r="Q8" s="503"/>
      <c r="R8" s="503"/>
      <c r="S8" s="106"/>
      <c r="T8" s="106"/>
      <c r="U8" s="106"/>
      <c r="V8" s="105">
        <f>COLUMN(lvliste)</f>
        <v>1</v>
      </c>
      <c r="W8" s="84">
        <f>COLUMN('LV-Liste'!C$3)-$V$8</f>
        <v>2</v>
      </c>
      <c r="X8" s="84">
        <f>COLUMN('LV-Liste'!D$3)-$V$8</f>
        <v>3</v>
      </c>
      <c r="Y8" s="84">
        <f>COLUMN('LV-Liste'!E$3)-$V$8</f>
        <v>4</v>
      </c>
      <c r="Z8" s="84">
        <f>COLUMN('LV-Liste'!F$3)-$V$8</f>
        <v>5</v>
      </c>
      <c r="AA8" s="84">
        <f>COLUMN('LV-Liste'!G$3)-$V$8</f>
        <v>6</v>
      </c>
      <c r="AB8" s="84">
        <f>COLUMN('LV-Liste'!H$3)-$V$8</f>
        <v>7</v>
      </c>
      <c r="AC8" s="84">
        <f>COLUMN('LV-Liste'!I$3)-$V$8</f>
        <v>8</v>
      </c>
      <c r="AD8" s="84">
        <f>COLUMN('LV-Liste'!J$3)-$V$8</f>
        <v>9</v>
      </c>
      <c r="AF8" s="94"/>
      <c r="AG8" s="94"/>
      <c r="AH8" s="95"/>
      <c r="AI8" s="472" t="s">
        <v>300</v>
      </c>
      <c r="AK8" s="51"/>
      <c r="AL8" s="51"/>
      <c r="AN8" s="129"/>
      <c r="AO8" s="129"/>
      <c r="AP8" s="129"/>
      <c r="AQ8" s="129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5.7" customHeight="1" x14ac:dyDescent="0.35">
      <c r="A9" s="479"/>
      <c r="C9" s="386" t="s">
        <v>227</v>
      </c>
      <c r="D9" s="791" t="str">
        <f ca="1">CONCATENATE(OFFSET(Zusammenfassung!$AI$32,0,$C$10-1)," ist mit der Prüfungsordnung",IF($D$10=1," "," nicht "),"konform")</f>
        <v>2. Studienberatung T.M.JJ ist mit der Prüfungsordnung nicht konform</v>
      </c>
      <c r="E9" s="791"/>
      <c r="F9" s="791"/>
      <c r="G9" s="530"/>
      <c r="H9" s="421" t="s">
        <v>75</v>
      </c>
      <c r="I9" s="421"/>
      <c r="J9" s="526">
        <f ca="1">J$7</f>
        <v>0</v>
      </c>
      <c r="K9" s="526">
        <f ca="1">K$7</f>
        <v>0</v>
      </c>
      <c r="L9" s="526">
        <f ca="1">L$7</f>
        <v>0</v>
      </c>
      <c r="M9" s="527">
        <f ca="1">M$7</f>
        <v>0</v>
      </c>
      <c r="N9" s="528">
        <f ca="1">SUM(J9:M9)</f>
        <v>0</v>
      </c>
      <c r="O9" s="504"/>
      <c r="P9" s="505"/>
      <c r="Q9" s="505"/>
      <c r="R9" s="505"/>
      <c r="S9" s="13"/>
      <c r="T9" s="13"/>
      <c r="U9" s="13"/>
      <c r="V9" s="104" t="s">
        <v>20</v>
      </c>
      <c r="W9" s="81" t="str">
        <f>'LV-Liste'!K$3</f>
        <v>entfällt, wenn Besuch LV 1</v>
      </c>
      <c r="X9" s="81" t="str">
        <f>'LV-Liste'!L$3</f>
        <v>entfällt, wenn Besuch LV 2</v>
      </c>
      <c r="Y9" s="103" t="str">
        <f>'LV-Liste'!M$3</f>
        <v>LV anerkannt</v>
      </c>
      <c r="Z9" s="103" t="str">
        <f>'LV-Liste'!N$3</f>
        <v>Credits soll für Anerkennung</v>
      </c>
      <c r="AA9" s="103" t="str">
        <f>'LV-Liste'!O$3</f>
        <v>LV Auflage</v>
      </c>
      <c r="AB9" s="85"/>
      <c r="AC9" s="85"/>
      <c r="AD9" s="50"/>
      <c r="AF9" s="94"/>
      <c r="AG9" s="94"/>
      <c r="AH9" s="95"/>
      <c r="AI9" s="472" t="s">
        <v>277</v>
      </c>
      <c r="AK9" s="51"/>
      <c r="AL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5.7" customHeight="1" thickBot="1" x14ac:dyDescent="0.4">
      <c r="A10" s="479"/>
      <c r="C10" s="566">
        <v>2</v>
      </c>
      <c r="D10" s="792">
        <f ca="1">IF(OFFSET(Zusammenfassung!$AI$41,0,$C$10-1),1,0)</f>
        <v>0</v>
      </c>
      <c r="E10" s="793"/>
      <c r="F10" s="794"/>
      <c r="G10" s="530"/>
      <c r="H10" s="378" t="s">
        <v>83</v>
      </c>
      <c r="I10" s="378"/>
      <c r="J10" s="229">
        <f ca="1">SUM(J8:J9)</f>
        <v>17</v>
      </c>
      <c r="K10" s="229">
        <f ca="1">SUM(K8:K9)</f>
        <v>16</v>
      </c>
      <c r="L10" s="229">
        <f ca="1">SUM(L8:L9)</f>
        <v>0</v>
      </c>
      <c r="M10" s="525">
        <f ca="1">SUM(M8:M9)</f>
        <v>0</v>
      </c>
      <c r="N10" s="229">
        <f ca="1">SUM(J10:M10)</f>
        <v>33</v>
      </c>
      <c r="O10" s="488"/>
      <c r="P10" s="488"/>
      <c r="Q10" s="488"/>
      <c r="R10" s="488"/>
      <c r="S10" s="72" t="s">
        <v>83</v>
      </c>
      <c r="T10"/>
      <c r="U10" s="74" t="s">
        <v>18</v>
      </c>
      <c r="V10" s="105">
        <f>ROW(lvliste)</f>
        <v>1</v>
      </c>
      <c r="W10" s="55">
        <f>COLUMN('LV-Liste'!K$3)-$V$8</f>
        <v>10</v>
      </c>
      <c r="X10" s="55">
        <f>COLUMN('LV-Liste'!L$3)-$V$8</f>
        <v>11</v>
      </c>
      <c r="Y10" s="84">
        <f>COLUMN('LV-Liste'!M$3)-$V$8</f>
        <v>12</v>
      </c>
      <c r="Z10" s="84">
        <f>COLUMN('LV-Liste'!N$3)-$V$8</f>
        <v>13</v>
      </c>
      <c r="AA10" s="84">
        <f>COLUMN('LV-Liste'!O$3)-$V$8</f>
        <v>14</v>
      </c>
      <c r="AB10" s="50"/>
      <c r="AC10" s="50"/>
      <c r="AF10" s="51"/>
      <c r="AG10" s="51"/>
      <c r="AI10" s="472" t="s">
        <v>278</v>
      </c>
      <c r="AK10" s="51"/>
      <c r="AL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5.7" customHeight="1" x14ac:dyDescent="0.3">
      <c r="A11" s="479"/>
      <c r="E11" s="6"/>
      <c r="F11" s="6"/>
      <c r="G11" s="6"/>
      <c r="H11" s="6"/>
      <c r="I11" s="6"/>
      <c r="J11" s="8"/>
      <c r="K11" s="8"/>
      <c r="L11" s="8"/>
      <c r="M11" s="8"/>
      <c r="N11" s="28"/>
      <c r="O11" s="488"/>
      <c r="P11" s="488"/>
      <c r="Q11" s="488"/>
      <c r="R11" s="488"/>
      <c r="S11" s="72" t="s">
        <v>202</v>
      </c>
      <c r="T11" s="73"/>
      <c r="U11" s="75" t="s">
        <v>146</v>
      </c>
      <c r="V11" s="51"/>
      <c r="W11" s="397"/>
      <c r="X11" s="397"/>
      <c r="Y11" s="397"/>
      <c r="Z11" s="397"/>
      <c r="AA11" s="398"/>
      <c r="AB11" s="398"/>
      <c r="AC11" s="398"/>
      <c r="AD11" s="398"/>
      <c r="AK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5.7" customHeight="1" x14ac:dyDescent="0.3">
      <c r="A12" s="479"/>
      <c r="D12" s="477" t="str">
        <f ca="1">CONCATENATE(OFFSET(Zusammenfassung!$AI$32,0,$C$10-1)," für ",Zusammenfassung!$C$4," (Matr.-Nr. ",Zusammenfassung!$C$5,")")</f>
        <v>2. Studienberatung T.M.JJ für [Formular 'Erstberatung' ausfüllen!] (Matr.-Nr. [Formular 'Erstberatung' ausfüllen!])</v>
      </c>
      <c r="F12" s="6"/>
      <c r="G12" s="8"/>
      <c r="H12" s="8"/>
      <c r="I12" s="8"/>
      <c r="J12" s="8"/>
      <c r="K12" s="799" t="s">
        <v>141</v>
      </c>
      <c r="L12" s="800"/>
      <c r="M12" s="801"/>
      <c r="N12" s="407">
        <f ca="1">IF(U12&gt;0,S12/U12,0)</f>
        <v>0</v>
      </c>
      <c r="O12" s="488"/>
      <c r="P12" s="488"/>
      <c r="Q12" s="488"/>
      <c r="R12" s="488"/>
      <c r="S12" s="76">
        <f ca="1">S38+S113</f>
        <v>0</v>
      </c>
      <c r="T12" s="76"/>
      <c r="U12" s="76">
        <f ca="1">U38+U113</f>
        <v>0</v>
      </c>
      <c r="AN12" s="63"/>
      <c r="AO12" s="63"/>
      <c r="AP12" s="63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5.7" customHeight="1" x14ac:dyDescent="0.3">
      <c r="A13" s="479"/>
      <c r="E13" s="477"/>
      <c r="F13" s="6"/>
      <c r="G13" s="8"/>
      <c r="H13" s="8"/>
      <c r="I13" s="8"/>
      <c r="J13" s="8"/>
      <c r="K13" s="481"/>
      <c r="L13" s="481"/>
      <c r="M13" s="481"/>
      <c r="N13" s="482"/>
      <c r="O13" s="780"/>
      <c r="P13" s="780"/>
      <c r="Q13" s="780"/>
      <c r="R13" s="780"/>
      <c r="S13" s="76"/>
      <c r="T13" s="76"/>
      <c r="U13" s="76"/>
      <c r="AN13" s="63"/>
      <c r="AO13" s="63"/>
      <c r="AP13" s="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5.7" customHeight="1" x14ac:dyDescent="0.3">
      <c r="A14" s="479"/>
      <c r="D14" s="802"/>
      <c r="E14" s="795" t="s">
        <v>131</v>
      </c>
      <c r="F14" s="795"/>
      <c r="G14" s="782" t="s">
        <v>282</v>
      </c>
      <c r="H14" s="795" t="s">
        <v>77</v>
      </c>
      <c r="I14" s="796" t="s">
        <v>212</v>
      </c>
      <c r="J14" s="784" t="s">
        <v>78</v>
      </c>
      <c r="K14" s="784"/>
      <c r="L14" s="784"/>
      <c r="M14" s="784"/>
      <c r="N14" s="782" t="s">
        <v>79</v>
      </c>
      <c r="O14" s="784" t="s">
        <v>30</v>
      </c>
      <c r="P14" s="784"/>
      <c r="Q14" s="784"/>
      <c r="R14" s="784"/>
      <c r="S14" s="76"/>
      <c r="T14" s="76"/>
      <c r="U14" s="76"/>
      <c r="AC14" s="577" t="s">
        <v>213</v>
      </c>
      <c r="AD14" s="577" t="s">
        <v>214</v>
      </c>
      <c r="AE14" s="487" t="s">
        <v>288</v>
      </c>
      <c r="AF14" s="486" t="s">
        <v>67</v>
      </c>
      <c r="AG14" s="486" t="s">
        <v>223</v>
      </c>
      <c r="AH14" s="578" t="s">
        <v>68</v>
      </c>
      <c r="AI14" s="486" t="s">
        <v>224</v>
      </c>
      <c r="AJ14" s="486" t="s">
        <v>68</v>
      </c>
      <c r="AK14" s="487" t="s">
        <v>69</v>
      </c>
      <c r="AL14" s="486" t="s">
        <v>286</v>
      </c>
      <c r="AM14" s="484"/>
      <c r="AN14" s="63"/>
      <c r="AO14" s="63"/>
      <c r="AP14" s="63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5.7" customHeight="1" x14ac:dyDescent="0.3">
      <c r="A15" s="479"/>
      <c r="D15" s="802"/>
      <c r="E15" s="795"/>
      <c r="F15" s="795"/>
      <c r="G15" s="803"/>
      <c r="H15" s="796"/>
      <c r="I15" s="797"/>
      <c r="J15" s="388" t="s">
        <v>31</v>
      </c>
      <c r="K15" s="388" t="s">
        <v>32</v>
      </c>
      <c r="L15" s="388" t="s">
        <v>140</v>
      </c>
      <c r="M15" s="388" t="s">
        <v>157</v>
      </c>
      <c r="N15" s="783"/>
      <c r="O15" s="90" t="s">
        <v>31</v>
      </c>
      <c r="P15" s="90" t="s">
        <v>32</v>
      </c>
      <c r="Q15" s="90" t="s">
        <v>140</v>
      </c>
      <c r="R15" s="90" t="s">
        <v>157</v>
      </c>
      <c r="S15" s="254"/>
      <c r="T15" s="8"/>
      <c r="U15" s="8"/>
      <c r="AC15" s="579" t="s">
        <v>218</v>
      </c>
      <c r="AD15" s="579" t="s">
        <v>219</v>
      </c>
      <c r="AE15" s="485"/>
      <c r="AF15" s="485"/>
      <c r="AG15" s="485"/>
      <c r="AH15" s="484"/>
      <c r="AI15" s="484"/>
      <c r="AJ15" s="484"/>
      <c r="AK15" s="485"/>
      <c r="AL15" s="485"/>
      <c r="AM15" s="486" t="s">
        <v>287</v>
      </c>
      <c r="AN15" s="65"/>
      <c r="AO15" s="65"/>
      <c r="AP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5" customHeight="1" x14ac:dyDescent="0.3">
      <c r="A16" s="479"/>
      <c r="E16" s="219" t="s">
        <v>169</v>
      </c>
      <c r="F16" s="477"/>
      <c r="G16" s="477"/>
      <c r="H16" s="477"/>
      <c r="I16" s="477"/>
      <c r="J16" s="9"/>
      <c r="K16" s="10"/>
      <c r="L16" s="9"/>
      <c r="M16" s="9"/>
      <c r="N16" s="10"/>
      <c r="P16" s="253"/>
      <c r="Q16" s="253"/>
      <c r="R16" s="253"/>
      <c r="S16" s="777" t="s">
        <v>202</v>
      </c>
      <c r="T16" s="771" t="s">
        <v>98</v>
      </c>
      <c r="U16" s="483" t="s">
        <v>28</v>
      </c>
      <c r="AC16" s="577" t="s">
        <v>213</v>
      </c>
      <c r="AD16" s="577" t="s">
        <v>214</v>
      </c>
      <c r="AE16" s="487" t="s">
        <v>288</v>
      </c>
      <c r="AF16" s="486" t="s">
        <v>67</v>
      </c>
      <c r="AG16" s="486" t="s">
        <v>223</v>
      </c>
      <c r="AH16" s="578" t="s">
        <v>68</v>
      </c>
      <c r="AI16" s="486" t="s">
        <v>224</v>
      </c>
      <c r="AJ16" s="486" t="s">
        <v>68</v>
      </c>
      <c r="AK16" s="487" t="s">
        <v>69</v>
      </c>
      <c r="AL16" s="486" t="s">
        <v>286</v>
      </c>
      <c r="AM16" s="484"/>
      <c r="AN16" s="65"/>
      <c r="AO16" s="65"/>
      <c r="AP16" s="65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5" customHeight="1" x14ac:dyDescent="0.3">
      <c r="A17" s="479"/>
      <c r="E17" s="219" t="s">
        <v>262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777"/>
      <c r="T17" s="771"/>
      <c r="U17" s="488"/>
      <c r="AC17" s="579" t="s">
        <v>218</v>
      </c>
      <c r="AD17" s="579" t="s">
        <v>219</v>
      </c>
      <c r="AE17" s="485"/>
      <c r="AF17" s="485"/>
      <c r="AG17" s="485"/>
      <c r="AH17" s="484"/>
      <c r="AI17" s="484"/>
      <c r="AJ17" s="484"/>
      <c r="AK17" s="485"/>
      <c r="AL17" s="485"/>
      <c r="AM17" s="486" t="s">
        <v>287</v>
      </c>
      <c r="AN17" s="65"/>
      <c r="AO17" s="65"/>
      <c r="AP17" s="65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5" customHeight="1" x14ac:dyDescent="0.3">
      <c r="A18" s="479"/>
      <c r="C18" s="91"/>
      <c r="D18" s="91"/>
      <c r="E18" s="219" t="s">
        <v>222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8"/>
      <c r="T18" s="8"/>
      <c r="U18" s="8"/>
      <c r="AK18" s="67"/>
      <c r="AL18" s="66"/>
      <c r="AN18" s="66"/>
      <c r="AO18" s="66"/>
      <c r="AP18" s="66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5" customHeight="1" x14ac:dyDescent="0.3">
      <c r="A19" s="479"/>
      <c r="C19" s="91"/>
      <c r="D19" s="91"/>
      <c r="E19" s="484"/>
      <c r="F19" s="506"/>
      <c r="G19" s="506"/>
      <c r="H19" s="506"/>
      <c r="I19" s="506"/>
      <c r="J19" s="506"/>
      <c r="K19" s="506"/>
      <c r="L19" s="506"/>
      <c r="M19" s="506"/>
      <c r="N19" s="506"/>
      <c r="O19" s="219"/>
      <c r="P19" s="219"/>
      <c r="Q19" s="219"/>
      <c r="R19" s="219"/>
      <c r="S19" s="8"/>
      <c r="T19" s="8"/>
      <c r="U19" s="8"/>
      <c r="AK19" s="67"/>
      <c r="AL19" s="66"/>
      <c r="AN19" s="66"/>
      <c r="AO19" s="66"/>
      <c r="AP19" s="66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7" customHeight="1" x14ac:dyDescent="0.35">
      <c r="A20" s="479"/>
      <c r="B20" s="77" t="s">
        <v>29</v>
      </c>
      <c r="C20" s="88"/>
      <c r="D20" s="798" t="s">
        <v>215</v>
      </c>
      <c r="E20" s="798"/>
      <c r="F20" s="798"/>
      <c r="G20" s="575"/>
      <c r="H20" s="575"/>
      <c r="I20" s="575"/>
      <c r="J20" s="575"/>
      <c r="K20" s="575"/>
      <c r="L20" s="575"/>
      <c r="M20" s="575"/>
      <c r="N20" s="575"/>
      <c r="O20" s="8"/>
      <c r="P20" s="12"/>
      <c r="Q20" s="12"/>
      <c r="R20" s="8"/>
      <c r="S20" s="8"/>
      <c r="T20" s="8"/>
      <c r="U20" s="8"/>
      <c r="AF20" s="51"/>
      <c r="AG20" s="51"/>
      <c r="AK20" s="64"/>
      <c r="AL20" s="63"/>
      <c r="AN20" s="68"/>
      <c r="AO20" s="63"/>
      <c r="AP20" s="63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5" customHeight="1" x14ac:dyDescent="0.3">
      <c r="A21" s="479"/>
      <c r="B21" s="26">
        <f>'1. Studienberatung T.M.JJ'!B21</f>
        <v>1001</v>
      </c>
      <c r="C21" s="576" t="b">
        <f t="shared" ref="C21:C37" si="1">$AC21</f>
        <v>1</v>
      </c>
      <c r="D21" s="574" t="str">
        <f ca="1">IF($AL21,"X","")</f>
        <v/>
      </c>
      <c r="E21" s="774" t="str">
        <f t="shared" ref="E21:E37" ca="1" si="2">IF($B21&gt;0,OFFSET(lvliste,$W21,W$8),"")</f>
        <v>Modul Elektrotechnik:</v>
      </c>
      <c r="F21" s="774"/>
      <c r="G21" s="520">
        <f t="shared" ref="G21:G37" ca="1" si="3">IF($B21&gt;0,OFFSET(lvliste,$W21,X$8),"")</f>
        <v>3020</v>
      </c>
      <c r="H21" s="377" t="str">
        <f t="shared" ref="H21:H37" ca="1" si="4">IF($B21&gt;0,OFFSET(lvliste,$W21,Y$8),"")</f>
        <v xml:space="preserve"> </v>
      </c>
      <c r="I21" s="377" t="str">
        <f t="shared" ref="I21:I37" ca="1" si="5">IF($B21&gt;0,OFFSET(lvliste,$W21,Z$8),"")</f>
        <v xml:space="preserve"> </v>
      </c>
      <c r="J21" s="381">
        <f t="shared" ref="J21:J37" ca="1" si="6">IF(AND($AL21,$B21&gt;0),OFFSET(lvliste,$W21,AA$8),0)</f>
        <v>0</v>
      </c>
      <c r="K21" s="381">
        <f t="shared" ref="K21:K37" ca="1" si="7">IF(AND($AL21,$B21&gt;0),OFFSET(lvliste,$W21,AB$8),0)</f>
        <v>0</v>
      </c>
      <c r="L21" s="381">
        <f t="shared" ref="L21:L37" ca="1" si="8">IF(AND($AL21,$B21&gt;0),OFFSET(lvliste,$W21,AC$8),0)</f>
        <v>0</v>
      </c>
      <c r="M21" s="381">
        <f t="shared" ref="M21:M37" ca="1" si="9">IF(AND($AL21,$B21&gt;0),OFFSET(lvliste,$W21,AD$8),0)</f>
        <v>0</v>
      </c>
      <c r="N21" s="387"/>
      <c r="O21" s="489"/>
      <c r="P21" s="489"/>
      <c r="Q21" s="489"/>
      <c r="R21" s="489"/>
      <c r="S21" s="483">
        <f t="shared" ref="S21:S37" ca="1" si="10">SUM(J21:M21)*N21</f>
        <v>0</v>
      </c>
      <c r="T21" s="490">
        <f t="shared" ref="T21:T37" ca="1" si="11">IF(S21&gt;0, 1, 0)</f>
        <v>0</v>
      </c>
      <c r="U21" s="490">
        <f t="shared" ref="U21:U37" ca="1" si="12">T21*SUM(J21:M21)</f>
        <v>0</v>
      </c>
      <c r="V21" s="490"/>
      <c r="W21" s="491">
        <f t="shared" ref="W21:W44" si="13">IF($B21&gt;0,VLOOKUP($B21,lvlistenbereich,2,FALSE)-$V$10,0)</f>
        <v>49</v>
      </c>
      <c r="X21" s="500"/>
      <c r="Y21" s="500"/>
      <c r="Z21" s="500"/>
      <c r="AA21" s="500"/>
      <c r="AB21" s="500"/>
      <c r="AC21" s="576" t="b">
        <v>1</v>
      </c>
      <c r="AD21" s="576" t="b">
        <v>0</v>
      </c>
      <c r="AE21" s="580" t="b">
        <f t="shared" ref="AE21:AE39" ca="1" si="14">IF($B21&gt;0,OFFSET(lvliste,$W21,$AA$10),FALSE)</f>
        <v>0</v>
      </c>
      <c r="AF21" s="580" t="b">
        <f t="shared" ref="AF21:AF39" ca="1" si="15">IF($B21&gt;0,OFFSET(lvliste,$W21,$Y$10),FALSE)</f>
        <v>1</v>
      </c>
      <c r="AG21" s="580">
        <f t="shared" ref="AG21:AG39" ca="1" si="16">OFFSET(lvliste,$W21,$W$10)</f>
        <v>0</v>
      </c>
      <c r="AH21" s="581" t="b">
        <f t="shared" ref="AH21:AH39" ca="1" si="17">IF($AG21&gt;0,VLOOKUP($AG21,$B$21:$C$83,2,FALSE),FALSE)</f>
        <v>0</v>
      </c>
      <c r="AI21" s="581">
        <f t="shared" ref="AI21:AI39" ca="1" si="18">OFFSET(lvliste,$W21,$X$10)</f>
        <v>0</v>
      </c>
      <c r="AJ21" s="581" t="b">
        <f ca="1">IF($AI21&gt;0,VLOOKUP($AI21,$B$21:$C$83,2,FALSE),FALSE)</f>
        <v>0</v>
      </c>
      <c r="AK21" s="580" t="b">
        <f t="shared" ref="AK21:AK83" ca="1" si="19">IF(ISERROR($AH21),IF(ISERROR($AJ21),FALSE,$AJ21),IF(ISERROR($AJ21),$AH21,OR($AH21,$AJ21)))</f>
        <v>0</v>
      </c>
      <c r="AL21" s="580" t="b">
        <f ca="1">AND($AC21,NOT($AF21),NOT($AK21),NOT($AE21))</f>
        <v>0</v>
      </c>
      <c r="AM21" s="580" t="b">
        <f ca="1">OR($AE21,AND($AD21,NOT($AF21),NOT($AK21)))</f>
        <v>0</v>
      </c>
      <c r="AN21" s="485"/>
      <c r="AO21" s="485"/>
      <c r="AP21" s="485"/>
      <c r="AQ21" s="485"/>
      <c r="AR21" s="485"/>
      <c r="AS21" s="485"/>
      <c r="AT21" s="51"/>
      <c r="AU21" s="51"/>
      <c r="AV21" s="51"/>
      <c r="AW21" s="51"/>
      <c r="AX21" s="51"/>
      <c r="AY21" s="51"/>
      <c r="AZ21" s="51"/>
    </row>
    <row r="22" spans="1:52" ht="15" customHeight="1" x14ac:dyDescent="0.3">
      <c r="A22" s="479"/>
      <c r="B22" s="26">
        <f>'1. Studienberatung T.M.JJ'!B22</f>
        <v>1</v>
      </c>
      <c r="C22" s="576" t="b">
        <f t="shared" si="1"/>
        <v>1</v>
      </c>
      <c r="D22" s="574" t="str">
        <f t="shared" ref="D22:D37" ca="1" si="20">IF($AL22,"X","")</f>
        <v>X</v>
      </c>
      <c r="E22" s="781" t="str">
        <f t="shared" ca="1" si="2"/>
        <v>Grundlagen der Elektro- und Messtechnik</v>
      </c>
      <c r="F22" s="781"/>
      <c r="G22" s="86">
        <f t="shared" ca="1" si="3"/>
        <v>105010</v>
      </c>
      <c r="H22" s="86" t="str">
        <f t="shared" ca="1" si="4"/>
        <v>Käbisch</v>
      </c>
      <c r="I22" s="86" t="str">
        <f t="shared" ca="1" si="5"/>
        <v>WS</v>
      </c>
      <c r="J22" s="381">
        <f t="shared" ca="1" si="6"/>
        <v>3</v>
      </c>
      <c r="K22" s="381">
        <f t="shared" ca="1" si="7"/>
        <v>0</v>
      </c>
      <c r="L22" s="381">
        <f t="shared" ca="1" si="8"/>
        <v>0</v>
      </c>
      <c r="M22" s="381">
        <f t="shared" ca="1" si="9"/>
        <v>0</v>
      </c>
      <c r="N22" s="382"/>
      <c r="O22" s="489"/>
      <c r="P22" s="489"/>
      <c r="Q22" s="489"/>
      <c r="R22" s="489"/>
      <c r="S22" s="483">
        <f t="shared" ca="1" si="10"/>
        <v>0</v>
      </c>
      <c r="T22" s="490">
        <f t="shared" ca="1" si="11"/>
        <v>0</v>
      </c>
      <c r="U22" s="490">
        <f t="shared" ca="1" si="12"/>
        <v>0</v>
      </c>
      <c r="V22" s="490"/>
      <c r="W22" s="491">
        <f t="shared" si="13"/>
        <v>5</v>
      </c>
      <c r="X22" s="500"/>
      <c r="Y22" s="500"/>
      <c r="Z22" s="500"/>
      <c r="AA22" s="500"/>
      <c r="AB22" s="500"/>
      <c r="AC22" s="576" t="b">
        <v>1</v>
      </c>
      <c r="AD22" s="576" t="b">
        <v>0</v>
      </c>
      <c r="AE22" s="582" t="b">
        <f t="shared" ca="1" si="14"/>
        <v>0</v>
      </c>
      <c r="AF22" s="582" t="b">
        <f t="shared" ca="1" si="15"/>
        <v>0</v>
      </c>
      <c r="AG22" s="582">
        <f t="shared" ca="1" si="16"/>
        <v>0</v>
      </c>
      <c r="AH22" s="581" t="b">
        <f t="shared" ca="1" si="17"/>
        <v>0</v>
      </c>
      <c r="AI22" s="491">
        <f t="shared" ca="1" si="18"/>
        <v>0</v>
      </c>
      <c r="AJ22" s="491" t="b">
        <f t="shared" ref="AJ22:AJ39" ca="1" si="21">IF($AI22&gt;0,VLOOKUP($AI22,$B$21:$B$83,2,FALSE),FALSE)</f>
        <v>0</v>
      </c>
      <c r="AK22" s="582" t="b">
        <f t="shared" ca="1" si="19"/>
        <v>0</v>
      </c>
      <c r="AL22" s="580" t="b">
        <f t="shared" ref="AL22:AL83" ca="1" si="22">AND($AC22,NOT($AF22),NOT($AK22),NOT($AE22))</f>
        <v>1</v>
      </c>
      <c r="AM22" s="580" t="b">
        <f t="shared" ref="AM22:AM83" ca="1" si="23">OR($AE22,AND($AD22,NOT($AF22),NOT($AK22)))</f>
        <v>0</v>
      </c>
      <c r="AN22" s="485"/>
      <c r="AO22" s="485"/>
      <c r="AP22" s="485"/>
      <c r="AQ22" s="485"/>
      <c r="AR22" s="485"/>
      <c r="AS22" s="485"/>
      <c r="AT22" s="51"/>
      <c r="AU22" s="51"/>
      <c r="AV22" s="51"/>
      <c r="AW22" s="51"/>
      <c r="AX22" s="51"/>
      <c r="AY22" s="51"/>
      <c r="AZ22" s="51"/>
    </row>
    <row r="23" spans="1:52" ht="15.7" customHeight="1" x14ac:dyDescent="0.3">
      <c r="A23" s="479"/>
      <c r="B23" s="26">
        <f>'1. Studienberatung T.M.JJ'!B23</f>
        <v>2</v>
      </c>
      <c r="C23" s="576" t="b">
        <f t="shared" si="1"/>
        <v>1</v>
      </c>
      <c r="D23" s="574" t="str">
        <f t="shared" ca="1" si="20"/>
        <v>X</v>
      </c>
      <c r="E23" s="781" t="str">
        <f t="shared" ca="1" si="2"/>
        <v>Regelungstechnik</v>
      </c>
      <c r="F23" s="781"/>
      <c r="G23" s="86">
        <f t="shared" ca="1" si="3"/>
        <v>101005</v>
      </c>
      <c r="H23" s="86" t="str">
        <f t="shared" ca="1" si="4"/>
        <v>Stursberg</v>
      </c>
      <c r="I23" s="86" t="str">
        <f t="shared" ca="1" si="5"/>
        <v>WS</v>
      </c>
      <c r="J23" s="381">
        <f t="shared" ca="1" si="6"/>
        <v>3</v>
      </c>
      <c r="K23" s="381">
        <f t="shared" ca="1" si="7"/>
        <v>0</v>
      </c>
      <c r="L23" s="381">
        <f t="shared" ca="1" si="8"/>
        <v>0</v>
      </c>
      <c r="M23" s="381">
        <f t="shared" ca="1" si="9"/>
        <v>0</v>
      </c>
      <c r="N23" s="382"/>
      <c r="O23" s="489"/>
      <c r="P23" s="489"/>
      <c r="Q23" s="489"/>
      <c r="R23" s="489"/>
      <c r="S23" s="483">
        <f t="shared" ca="1" si="10"/>
        <v>0</v>
      </c>
      <c r="T23" s="490">
        <f t="shared" ca="1" si="11"/>
        <v>0</v>
      </c>
      <c r="U23" s="490">
        <f t="shared" ca="1" si="12"/>
        <v>0</v>
      </c>
      <c r="V23" s="490"/>
      <c r="W23" s="491">
        <f t="shared" si="13"/>
        <v>6</v>
      </c>
      <c r="X23" s="500"/>
      <c r="Y23" s="500"/>
      <c r="Z23" s="500"/>
      <c r="AA23" s="500"/>
      <c r="AB23" s="500"/>
      <c r="AC23" s="576" t="b">
        <v>1</v>
      </c>
      <c r="AD23" s="576" t="b">
        <v>0</v>
      </c>
      <c r="AE23" s="582" t="b">
        <f t="shared" ca="1" si="14"/>
        <v>0</v>
      </c>
      <c r="AF23" s="582" t="b">
        <f t="shared" ca="1" si="15"/>
        <v>0</v>
      </c>
      <c r="AG23" s="582">
        <f t="shared" ca="1" si="16"/>
        <v>0</v>
      </c>
      <c r="AH23" s="581" t="b">
        <f t="shared" ca="1" si="17"/>
        <v>0</v>
      </c>
      <c r="AI23" s="491">
        <f t="shared" ca="1" si="18"/>
        <v>0</v>
      </c>
      <c r="AJ23" s="491" t="b">
        <f t="shared" ca="1" si="21"/>
        <v>0</v>
      </c>
      <c r="AK23" s="582" t="b">
        <f t="shared" ca="1" si="19"/>
        <v>0</v>
      </c>
      <c r="AL23" s="580" t="b">
        <f t="shared" ca="1" si="22"/>
        <v>1</v>
      </c>
      <c r="AM23" s="580" t="b">
        <f t="shared" ca="1" si="23"/>
        <v>0</v>
      </c>
      <c r="AN23" s="485"/>
      <c r="AO23" s="485"/>
      <c r="AP23" s="485"/>
      <c r="AQ23" s="485"/>
      <c r="AR23" s="485"/>
      <c r="AS23" s="485"/>
      <c r="AT23" s="51"/>
      <c r="AU23" s="51"/>
      <c r="AV23" s="51"/>
      <c r="AW23" s="51"/>
      <c r="AX23" s="51"/>
      <c r="AY23" s="51"/>
      <c r="AZ23" s="51"/>
    </row>
    <row r="24" spans="1:52" ht="15.7" customHeight="1" x14ac:dyDescent="0.3">
      <c r="A24" s="479"/>
      <c r="B24" s="26">
        <f>'1. Studienberatung T.M.JJ'!B24</f>
        <v>4</v>
      </c>
      <c r="C24" s="576" t="b">
        <f t="shared" si="1"/>
        <v>1</v>
      </c>
      <c r="D24" s="574" t="str">
        <f t="shared" ca="1" si="20"/>
        <v>X</v>
      </c>
      <c r="E24" s="774" t="str">
        <f t="shared" ca="1" si="2"/>
        <v>Biochem. und thermochem. Biomassewandlungen</v>
      </c>
      <c r="F24" s="774"/>
      <c r="G24" s="520">
        <f t="shared" ca="1" si="3"/>
        <v>3010</v>
      </c>
      <c r="H24" s="86" t="str">
        <f t="shared" ca="1" si="4"/>
        <v>Wachendorf, Krautkremer</v>
      </c>
      <c r="I24" s="86" t="str">
        <f t="shared" ca="1" si="5"/>
        <v>WS</v>
      </c>
      <c r="J24" s="381">
        <f t="shared" ca="1" si="6"/>
        <v>0</v>
      </c>
      <c r="K24" s="381">
        <f t="shared" ca="1" si="7"/>
        <v>3</v>
      </c>
      <c r="L24" s="381">
        <f t="shared" ca="1" si="8"/>
        <v>0</v>
      </c>
      <c r="M24" s="381">
        <f t="shared" ca="1" si="9"/>
        <v>0</v>
      </c>
      <c r="N24" s="382"/>
      <c r="O24" s="489"/>
      <c r="P24" s="489"/>
      <c r="Q24" s="489"/>
      <c r="R24" s="489"/>
      <c r="S24" s="483">
        <f t="shared" ca="1" si="10"/>
        <v>0</v>
      </c>
      <c r="T24" s="490">
        <f t="shared" ca="1" si="11"/>
        <v>0</v>
      </c>
      <c r="U24" s="490">
        <f t="shared" ca="1" si="12"/>
        <v>0</v>
      </c>
      <c r="V24" s="490"/>
      <c r="W24" s="491">
        <f t="shared" si="13"/>
        <v>7</v>
      </c>
      <c r="X24" s="500"/>
      <c r="Y24" s="500"/>
      <c r="Z24" s="500"/>
      <c r="AA24" s="500"/>
      <c r="AB24" s="500"/>
      <c r="AC24" s="576" t="b">
        <v>1</v>
      </c>
      <c r="AD24" s="576" t="b">
        <v>0</v>
      </c>
      <c r="AE24" s="582" t="b">
        <f t="shared" ca="1" si="14"/>
        <v>0</v>
      </c>
      <c r="AF24" s="582" t="b">
        <f t="shared" ca="1" si="15"/>
        <v>0</v>
      </c>
      <c r="AG24" s="582">
        <f t="shared" ca="1" si="16"/>
        <v>0</v>
      </c>
      <c r="AH24" s="581" t="b">
        <f t="shared" ca="1" si="17"/>
        <v>0</v>
      </c>
      <c r="AI24" s="491">
        <f t="shared" ca="1" si="18"/>
        <v>0</v>
      </c>
      <c r="AJ24" s="491" t="b">
        <f t="shared" ca="1" si="21"/>
        <v>0</v>
      </c>
      <c r="AK24" s="582" t="b">
        <f t="shared" ca="1" si="19"/>
        <v>0</v>
      </c>
      <c r="AL24" s="580" t="b">
        <f t="shared" ca="1" si="22"/>
        <v>1</v>
      </c>
      <c r="AM24" s="580" t="b">
        <f t="shared" ca="1" si="23"/>
        <v>0</v>
      </c>
      <c r="AN24" s="485"/>
      <c r="AO24" s="485"/>
      <c r="AP24" s="485"/>
      <c r="AQ24" s="485"/>
      <c r="AR24" s="485"/>
      <c r="AS24" s="485"/>
      <c r="AT24" s="51"/>
      <c r="AU24" s="51"/>
      <c r="AV24" s="51"/>
      <c r="AW24" s="51"/>
      <c r="AX24" s="51"/>
      <c r="AY24" s="51"/>
      <c r="AZ24" s="51"/>
    </row>
    <row r="25" spans="1:52" ht="15.7" customHeight="1" x14ac:dyDescent="0.3">
      <c r="A25" s="479"/>
      <c r="B25" s="26">
        <f>'1. Studienberatung T.M.JJ'!B25</f>
        <v>1002</v>
      </c>
      <c r="C25" s="576" t="b">
        <f t="shared" si="1"/>
        <v>1</v>
      </c>
      <c r="D25" s="574" t="str">
        <f t="shared" ca="1" si="20"/>
        <v/>
      </c>
      <c r="E25" s="774" t="str">
        <f t="shared" ca="1" si="2"/>
        <v>Modul Strömungsmaschinen:</v>
      </c>
      <c r="F25" s="774"/>
      <c r="G25" s="520">
        <f t="shared" ca="1" si="3"/>
        <v>3050</v>
      </c>
      <c r="H25" s="86" t="str">
        <f t="shared" ca="1" si="4"/>
        <v xml:space="preserve"> </v>
      </c>
      <c r="I25" s="86" t="str">
        <f t="shared" ca="1" si="5"/>
        <v xml:space="preserve"> </v>
      </c>
      <c r="J25" s="381">
        <f t="shared" ca="1" si="6"/>
        <v>0</v>
      </c>
      <c r="K25" s="381">
        <f t="shared" ca="1" si="7"/>
        <v>0</v>
      </c>
      <c r="L25" s="381">
        <f t="shared" ca="1" si="8"/>
        <v>0</v>
      </c>
      <c r="M25" s="381">
        <f t="shared" ca="1" si="9"/>
        <v>0</v>
      </c>
      <c r="N25" s="387"/>
      <c r="O25" s="489"/>
      <c r="P25" s="489"/>
      <c r="Q25" s="489"/>
      <c r="R25" s="489"/>
      <c r="S25" s="483">
        <f t="shared" ca="1" si="10"/>
        <v>0</v>
      </c>
      <c r="T25" s="490">
        <f t="shared" ca="1" si="11"/>
        <v>0</v>
      </c>
      <c r="U25" s="490">
        <f t="shared" ca="1" si="12"/>
        <v>0</v>
      </c>
      <c r="V25" s="490"/>
      <c r="W25" s="491">
        <f t="shared" si="13"/>
        <v>50</v>
      </c>
      <c r="X25" s="500"/>
      <c r="Y25" s="500"/>
      <c r="Z25" s="500"/>
      <c r="AA25" s="500"/>
      <c r="AB25" s="500"/>
      <c r="AC25" s="576" t="b">
        <v>1</v>
      </c>
      <c r="AD25" s="576" t="b">
        <v>0</v>
      </c>
      <c r="AE25" s="582" t="b">
        <f t="shared" ca="1" si="14"/>
        <v>0</v>
      </c>
      <c r="AF25" s="582" t="b">
        <f t="shared" ca="1" si="15"/>
        <v>1</v>
      </c>
      <c r="AG25" s="582">
        <f t="shared" ca="1" si="16"/>
        <v>0</v>
      </c>
      <c r="AH25" s="581" t="b">
        <f t="shared" ca="1" si="17"/>
        <v>0</v>
      </c>
      <c r="AI25" s="491">
        <f t="shared" ca="1" si="18"/>
        <v>0</v>
      </c>
      <c r="AJ25" s="491" t="b">
        <f t="shared" ca="1" si="21"/>
        <v>0</v>
      </c>
      <c r="AK25" s="582" t="b">
        <f t="shared" ca="1" si="19"/>
        <v>0</v>
      </c>
      <c r="AL25" s="580" t="b">
        <f t="shared" ca="1" si="22"/>
        <v>0</v>
      </c>
      <c r="AM25" s="580" t="b">
        <f t="shared" ca="1" si="23"/>
        <v>0</v>
      </c>
      <c r="AN25" s="485"/>
      <c r="AO25" s="485"/>
      <c r="AP25" s="485"/>
      <c r="AQ25" s="485"/>
      <c r="AR25" s="485"/>
      <c r="AS25" s="485"/>
      <c r="AT25" s="51"/>
      <c r="AU25" s="51"/>
      <c r="AV25" s="51"/>
      <c r="AW25" s="51"/>
      <c r="AX25" s="51"/>
      <c r="AY25" s="51"/>
      <c r="AZ25" s="51"/>
    </row>
    <row r="26" spans="1:52" ht="15.7" customHeight="1" x14ac:dyDescent="0.3">
      <c r="A26" s="479"/>
      <c r="B26" s="26">
        <f>'1. Studienberatung T.M.JJ'!B26</f>
        <v>5</v>
      </c>
      <c r="C26" s="576" t="b">
        <f t="shared" si="1"/>
        <v>1</v>
      </c>
      <c r="D26" s="574" t="str">
        <f t="shared" ca="1" si="20"/>
        <v>X</v>
      </c>
      <c r="E26" s="781" t="str">
        <f t="shared" ca="1" si="2"/>
        <v>Fluiddynamik</v>
      </c>
      <c r="F26" s="781"/>
      <c r="G26" s="86">
        <f t="shared" ca="1" si="3"/>
        <v>142012</v>
      </c>
      <c r="H26" s="86" t="str">
        <f t="shared" ca="1" si="4"/>
        <v>Rütten</v>
      </c>
      <c r="I26" s="86" t="str">
        <f t="shared" ca="1" si="5"/>
        <v>WS</v>
      </c>
      <c r="J26" s="381">
        <f t="shared" ca="1" si="6"/>
        <v>2</v>
      </c>
      <c r="K26" s="381">
        <f t="shared" ca="1" si="7"/>
        <v>0</v>
      </c>
      <c r="L26" s="381">
        <f t="shared" ca="1" si="8"/>
        <v>0</v>
      </c>
      <c r="M26" s="381">
        <f t="shared" ca="1" si="9"/>
        <v>0</v>
      </c>
      <c r="N26" s="382"/>
      <c r="O26" s="489"/>
      <c r="P26" s="489"/>
      <c r="Q26" s="489"/>
      <c r="R26" s="489"/>
      <c r="S26" s="483">
        <f t="shared" ca="1" si="10"/>
        <v>0</v>
      </c>
      <c r="T26" s="490">
        <f t="shared" ca="1" si="11"/>
        <v>0</v>
      </c>
      <c r="U26" s="490">
        <f t="shared" ca="1" si="12"/>
        <v>0</v>
      </c>
      <c r="V26" s="490"/>
      <c r="W26" s="491">
        <f t="shared" si="13"/>
        <v>8</v>
      </c>
      <c r="X26" s="500"/>
      <c r="Y26" s="500"/>
      <c r="Z26" s="500"/>
      <c r="AA26" s="500"/>
      <c r="AB26" s="500"/>
      <c r="AC26" s="576" t="b">
        <v>1</v>
      </c>
      <c r="AD26" s="576" t="b">
        <v>0</v>
      </c>
      <c r="AE26" s="582" t="b">
        <f t="shared" ca="1" si="14"/>
        <v>0</v>
      </c>
      <c r="AF26" s="582" t="b">
        <f t="shared" ca="1" si="15"/>
        <v>0</v>
      </c>
      <c r="AG26" s="582">
        <f t="shared" ca="1" si="16"/>
        <v>104</v>
      </c>
      <c r="AH26" s="581" t="b">
        <f t="shared" ca="1" si="17"/>
        <v>0</v>
      </c>
      <c r="AI26" s="491">
        <f t="shared" ca="1" si="18"/>
        <v>0</v>
      </c>
      <c r="AJ26" s="491" t="b">
        <f t="shared" ca="1" si="21"/>
        <v>0</v>
      </c>
      <c r="AK26" s="582" t="b">
        <f t="shared" ca="1" si="19"/>
        <v>0</v>
      </c>
      <c r="AL26" s="580" t="b">
        <f t="shared" ca="1" si="22"/>
        <v>1</v>
      </c>
      <c r="AM26" s="580" t="b">
        <f t="shared" ca="1" si="23"/>
        <v>0</v>
      </c>
      <c r="AN26" s="485"/>
      <c r="AO26" s="485"/>
      <c r="AP26" s="485"/>
      <c r="AQ26" s="485"/>
      <c r="AR26" s="485"/>
      <c r="AS26" s="485"/>
      <c r="AT26" s="51"/>
      <c r="AU26" s="51"/>
      <c r="AV26" s="51"/>
      <c r="AW26" s="51"/>
      <c r="AX26" s="51"/>
      <c r="AY26" s="51"/>
      <c r="AZ26" s="51"/>
    </row>
    <row r="27" spans="1:52" ht="15.7" customHeight="1" x14ac:dyDescent="0.3">
      <c r="A27" s="479"/>
      <c r="B27" s="26">
        <f>'1. Studienberatung T.M.JJ'!B27</f>
        <v>6</v>
      </c>
      <c r="C27" s="576" t="b">
        <f t="shared" si="1"/>
        <v>1</v>
      </c>
      <c r="D27" s="574" t="str">
        <f t="shared" ca="1" si="20"/>
        <v>X</v>
      </c>
      <c r="E27" s="781" t="str">
        <f t="shared" ca="1" si="2"/>
        <v>Turbomaschinen</v>
      </c>
      <c r="F27" s="781"/>
      <c r="G27" s="86">
        <f t="shared" ca="1" si="3"/>
        <v>142013</v>
      </c>
      <c r="H27" s="86" t="str">
        <f t="shared" ca="1" si="4"/>
        <v>Rütten</v>
      </c>
      <c r="I27" s="86" t="str">
        <f t="shared" ca="1" si="5"/>
        <v>WS</v>
      </c>
      <c r="J27" s="381">
        <f t="shared" ca="1" si="6"/>
        <v>1</v>
      </c>
      <c r="K27" s="381">
        <f t="shared" ca="1" si="7"/>
        <v>0</v>
      </c>
      <c r="L27" s="381">
        <f t="shared" ca="1" si="8"/>
        <v>0</v>
      </c>
      <c r="M27" s="381">
        <f t="shared" ca="1" si="9"/>
        <v>0</v>
      </c>
      <c r="N27" s="382"/>
      <c r="O27" s="489"/>
      <c r="P27" s="489"/>
      <c r="Q27" s="489"/>
      <c r="R27" s="489"/>
      <c r="S27" s="483">
        <f t="shared" ca="1" si="10"/>
        <v>0</v>
      </c>
      <c r="T27" s="490">
        <f t="shared" ca="1" si="11"/>
        <v>0</v>
      </c>
      <c r="U27" s="490">
        <f t="shared" ca="1" si="12"/>
        <v>0</v>
      </c>
      <c r="V27" s="490"/>
      <c r="W27" s="491">
        <f t="shared" si="13"/>
        <v>9</v>
      </c>
      <c r="X27" s="500"/>
      <c r="Y27" s="500"/>
      <c r="Z27" s="500"/>
      <c r="AA27" s="500"/>
      <c r="AB27" s="500"/>
      <c r="AC27" s="576" t="b">
        <v>1</v>
      </c>
      <c r="AD27" s="576" t="b">
        <v>0</v>
      </c>
      <c r="AE27" s="582" t="b">
        <f t="shared" ca="1" si="14"/>
        <v>0</v>
      </c>
      <c r="AF27" s="582" t="b">
        <f t="shared" ca="1" si="15"/>
        <v>0</v>
      </c>
      <c r="AG27" s="582">
        <f t="shared" ca="1" si="16"/>
        <v>103</v>
      </c>
      <c r="AH27" s="581" t="b">
        <f t="shared" ca="1" si="17"/>
        <v>0</v>
      </c>
      <c r="AI27" s="491">
        <f t="shared" ca="1" si="18"/>
        <v>0</v>
      </c>
      <c r="AJ27" s="491" t="b">
        <f t="shared" ca="1" si="21"/>
        <v>0</v>
      </c>
      <c r="AK27" s="582" t="b">
        <f t="shared" ca="1" si="19"/>
        <v>0</v>
      </c>
      <c r="AL27" s="580" t="b">
        <f t="shared" ca="1" si="22"/>
        <v>1</v>
      </c>
      <c r="AM27" s="580" t="b">
        <f t="shared" ca="1" si="23"/>
        <v>0</v>
      </c>
      <c r="AN27" s="485"/>
      <c r="AO27" s="485"/>
      <c r="AP27" s="485"/>
      <c r="AQ27" s="485"/>
      <c r="AR27" s="485"/>
      <c r="AS27" s="485"/>
      <c r="AT27" s="51"/>
      <c r="AU27" s="51"/>
      <c r="AV27" s="51"/>
      <c r="AW27" s="51"/>
      <c r="AX27" s="51"/>
      <c r="AY27" s="51"/>
      <c r="AZ27" s="51"/>
    </row>
    <row r="28" spans="1:52" ht="15.7" customHeight="1" x14ac:dyDescent="0.3">
      <c r="A28" s="479"/>
      <c r="B28" s="26">
        <f>'1. Studienberatung T.M.JJ'!B28</f>
        <v>7</v>
      </c>
      <c r="C28" s="576" t="b">
        <f t="shared" si="1"/>
        <v>1</v>
      </c>
      <c r="D28" s="574" t="str">
        <f t="shared" ca="1" si="20"/>
        <v>X</v>
      </c>
      <c r="E28" s="781" t="str">
        <f t="shared" ca="1" si="2"/>
        <v>Nutzung der Windenergie</v>
      </c>
      <c r="F28" s="781"/>
      <c r="G28" s="86">
        <f t="shared" ca="1" si="3"/>
        <v>115005</v>
      </c>
      <c r="H28" s="86" t="str">
        <f t="shared" ca="1" si="4"/>
        <v>Käbisch</v>
      </c>
      <c r="I28" s="86" t="str">
        <f t="shared" ca="1" si="5"/>
        <v>WS</v>
      </c>
      <c r="J28" s="381">
        <f t="shared" ca="1" si="6"/>
        <v>0</v>
      </c>
      <c r="K28" s="381">
        <f t="shared" ca="1" si="7"/>
        <v>3</v>
      </c>
      <c r="L28" s="381">
        <f t="shared" ca="1" si="8"/>
        <v>0</v>
      </c>
      <c r="M28" s="381">
        <f t="shared" ca="1" si="9"/>
        <v>0</v>
      </c>
      <c r="N28" s="382"/>
      <c r="O28" s="489"/>
      <c r="P28" s="489"/>
      <c r="Q28" s="489"/>
      <c r="R28" s="489"/>
      <c r="S28" s="483">
        <f t="shared" ca="1" si="10"/>
        <v>0</v>
      </c>
      <c r="T28" s="490">
        <f t="shared" ca="1" si="11"/>
        <v>0</v>
      </c>
      <c r="U28" s="490">
        <f t="shared" ca="1" si="12"/>
        <v>0</v>
      </c>
      <c r="V28" s="490"/>
      <c r="W28" s="491">
        <f t="shared" si="13"/>
        <v>10</v>
      </c>
      <c r="X28" s="485"/>
      <c r="Y28" s="485"/>
      <c r="Z28" s="485"/>
      <c r="AA28" s="485"/>
      <c r="AB28" s="485"/>
      <c r="AC28" s="576" t="b">
        <v>1</v>
      </c>
      <c r="AD28" s="576" t="b">
        <v>0</v>
      </c>
      <c r="AE28" s="582" t="b">
        <f t="shared" ca="1" si="14"/>
        <v>0</v>
      </c>
      <c r="AF28" s="582" t="b">
        <f t="shared" ca="1" si="15"/>
        <v>0</v>
      </c>
      <c r="AG28" s="582">
        <f t="shared" ca="1" si="16"/>
        <v>0</v>
      </c>
      <c r="AH28" s="581" t="b">
        <f t="shared" ca="1" si="17"/>
        <v>0</v>
      </c>
      <c r="AI28" s="491">
        <f t="shared" ca="1" si="18"/>
        <v>0</v>
      </c>
      <c r="AJ28" s="491" t="b">
        <f t="shared" ca="1" si="21"/>
        <v>0</v>
      </c>
      <c r="AK28" s="582" t="b">
        <f t="shared" ca="1" si="19"/>
        <v>0</v>
      </c>
      <c r="AL28" s="580" t="b">
        <f t="shared" ca="1" si="22"/>
        <v>1</v>
      </c>
      <c r="AM28" s="580" t="b">
        <f t="shared" ca="1" si="23"/>
        <v>0</v>
      </c>
      <c r="AN28" s="485"/>
      <c r="AO28" s="485"/>
      <c r="AP28" s="485"/>
      <c r="AQ28" s="485"/>
      <c r="AR28" s="485"/>
      <c r="AS28" s="485"/>
      <c r="AT28" s="51"/>
      <c r="AU28" s="51"/>
      <c r="AV28" s="51"/>
      <c r="AW28" s="51"/>
      <c r="AX28" s="51"/>
      <c r="AY28" s="51"/>
      <c r="AZ28" s="51"/>
    </row>
    <row r="29" spans="1:52" ht="15.7" customHeight="1" x14ac:dyDescent="0.3">
      <c r="A29" s="479"/>
      <c r="B29" s="26">
        <f>'1. Studienberatung T.M.JJ'!B29</f>
        <v>1003</v>
      </c>
      <c r="C29" s="576" t="b">
        <f t="shared" si="1"/>
        <v>1</v>
      </c>
      <c r="D29" s="574" t="str">
        <f t="shared" ca="1" si="20"/>
        <v/>
      </c>
      <c r="E29" s="774" t="str">
        <f t="shared" ca="1" si="2"/>
        <v>Modul Thermodynamik und Wärmeübertragung:</v>
      </c>
      <c r="F29" s="774"/>
      <c r="G29" s="520">
        <f t="shared" ca="1" si="3"/>
        <v>3060</v>
      </c>
      <c r="H29" s="86" t="str">
        <f t="shared" ca="1" si="4"/>
        <v xml:space="preserve"> </v>
      </c>
      <c r="I29" s="86" t="str">
        <f t="shared" ca="1" si="5"/>
        <v xml:space="preserve"> </v>
      </c>
      <c r="J29" s="381">
        <f t="shared" ca="1" si="6"/>
        <v>0</v>
      </c>
      <c r="K29" s="381">
        <f t="shared" ca="1" si="7"/>
        <v>0</v>
      </c>
      <c r="L29" s="381">
        <f t="shared" ca="1" si="8"/>
        <v>0</v>
      </c>
      <c r="M29" s="381">
        <f t="shared" ca="1" si="9"/>
        <v>0</v>
      </c>
      <c r="N29" s="387"/>
      <c r="O29" s="489"/>
      <c r="P29" s="489"/>
      <c r="Q29" s="489"/>
      <c r="R29" s="489"/>
      <c r="S29" s="483">
        <f t="shared" ca="1" si="10"/>
        <v>0</v>
      </c>
      <c r="T29" s="490">
        <f t="shared" ca="1" si="11"/>
        <v>0</v>
      </c>
      <c r="U29" s="490">
        <f t="shared" ca="1" si="12"/>
        <v>0</v>
      </c>
      <c r="V29" s="490"/>
      <c r="W29" s="491">
        <f t="shared" si="13"/>
        <v>51</v>
      </c>
      <c r="X29" s="485"/>
      <c r="Y29" s="485"/>
      <c r="Z29" s="485"/>
      <c r="AA29" s="485"/>
      <c r="AB29" s="485"/>
      <c r="AC29" s="576" t="b">
        <v>1</v>
      </c>
      <c r="AD29" s="576" t="b">
        <v>0</v>
      </c>
      <c r="AE29" s="582" t="b">
        <f t="shared" ca="1" si="14"/>
        <v>0</v>
      </c>
      <c r="AF29" s="582" t="b">
        <f t="shared" ca="1" si="15"/>
        <v>1</v>
      </c>
      <c r="AG29" s="582">
        <f t="shared" ca="1" si="16"/>
        <v>0</v>
      </c>
      <c r="AH29" s="581" t="b">
        <f t="shared" ca="1" si="17"/>
        <v>0</v>
      </c>
      <c r="AI29" s="491">
        <f t="shared" ca="1" si="18"/>
        <v>0</v>
      </c>
      <c r="AJ29" s="491" t="b">
        <f t="shared" ca="1" si="21"/>
        <v>0</v>
      </c>
      <c r="AK29" s="582" t="b">
        <f t="shared" ca="1" si="19"/>
        <v>0</v>
      </c>
      <c r="AL29" s="580" t="b">
        <f t="shared" ca="1" si="22"/>
        <v>0</v>
      </c>
      <c r="AM29" s="580" t="b">
        <f t="shared" ca="1" si="23"/>
        <v>0</v>
      </c>
      <c r="AN29" s="485"/>
      <c r="AO29" s="485"/>
      <c r="AP29" s="485"/>
      <c r="AQ29" s="485"/>
      <c r="AR29" s="485"/>
      <c r="AS29" s="485"/>
      <c r="AT29" s="51"/>
      <c r="AU29" s="51"/>
      <c r="AV29" s="51"/>
      <c r="AW29" s="51"/>
      <c r="AX29" s="51"/>
      <c r="AY29" s="51"/>
      <c r="AZ29" s="51"/>
    </row>
    <row r="30" spans="1:52" ht="15.7" customHeight="1" x14ac:dyDescent="0.3">
      <c r="A30" s="479"/>
      <c r="B30" s="26">
        <f>'1. Studienberatung T.M.JJ'!B30</f>
        <v>12</v>
      </c>
      <c r="C30" s="576" t="b">
        <f t="shared" si="1"/>
        <v>1</v>
      </c>
      <c r="D30" s="574" t="str">
        <f t="shared" ca="1" si="20"/>
        <v>X</v>
      </c>
      <c r="E30" s="781" t="str">
        <f t="shared" ca="1" si="2"/>
        <v>Thermodynamik</v>
      </c>
      <c r="F30" s="781"/>
      <c r="G30" s="86">
        <f t="shared" ca="1" si="3"/>
        <v>144002</v>
      </c>
      <c r="H30" s="86" t="str">
        <f t="shared" ca="1" si="4"/>
        <v>Jordan</v>
      </c>
      <c r="I30" s="86" t="str">
        <f t="shared" ca="1" si="5"/>
        <v>SS</v>
      </c>
      <c r="J30" s="381">
        <f t="shared" ca="1" si="6"/>
        <v>4</v>
      </c>
      <c r="K30" s="381">
        <f t="shared" ca="1" si="7"/>
        <v>0</v>
      </c>
      <c r="L30" s="381">
        <f t="shared" ca="1" si="8"/>
        <v>0</v>
      </c>
      <c r="M30" s="381">
        <f t="shared" ca="1" si="9"/>
        <v>0</v>
      </c>
      <c r="N30" s="382"/>
      <c r="O30" s="489"/>
      <c r="P30" s="489"/>
      <c r="Q30" s="489"/>
      <c r="R30" s="489"/>
      <c r="S30" s="483">
        <f t="shared" ca="1" si="10"/>
        <v>0</v>
      </c>
      <c r="T30" s="490">
        <f t="shared" ca="1" si="11"/>
        <v>0</v>
      </c>
      <c r="U30" s="490">
        <f t="shared" ca="1" si="12"/>
        <v>0</v>
      </c>
      <c r="V30" s="490"/>
      <c r="W30" s="491">
        <f t="shared" si="13"/>
        <v>15</v>
      </c>
      <c r="X30" s="485"/>
      <c r="Y30" s="485"/>
      <c r="Z30" s="485"/>
      <c r="AA30" s="485"/>
      <c r="AB30" s="485"/>
      <c r="AC30" s="576" t="b">
        <v>1</v>
      </c>
      <c r="AD30" s="576" t="b">
        <v>0</v>
      </c>
      <c r="AE30" s="582" t="b">
        <f t="shared" ca="1" si="14"/>
        <v>0</v>
      </c>
      <c r="AF30" s="582" t="b">
        <f t="shared" ca="1" si="15"/>
        <v>0</v>
      </c>
      <c r="AG30" s="582">
        <f t="shared" ca="1" si="16"/>
        <v>106</v>
      </c>
      <c r="AH30" s="581" t="b">
        <f t="shared" ca="1" si="17"/>
        <v>0</v>
      </c>
      <c r="AI30" s="491">
        <f t="shared" ca="1" si="18"/>
        <v>0</v>
      </c>
      <c r="AJ30" s="491" t="b">
        <f t="shared" ca="1" si="21"/>
        <v>0</v>
      </c>
      <c r="AK30" s="582" t="b">
        <f t="shared" ca="1" si="19"/>
        <v>0</v>
      </c>
      <c r="AL30" s="580" t="b">
        <f t="shared" ca="1" si="22"/>
        <v>1</v>
      </c>
      <c r="AM30" s="580" t="b">
        <f t="shared" ca="1" si="23"/>
        <v>0</v>
      </c>
      <c r="AN30" s="485"/>
      <c r="AO30" s="485"/>
      <c r="AP30" s="485"/>
      <c r="AQ30" s="485"/>
      <c r="AR30" s="485"/>
      <c r="AS30" s="485"/>
      <c r="AT30" s="51"/>
      <c r="AU30" s="51"/>
      <c r="AV30" s="51"/>
      <c r="AW30" s="51"/>
      <c r="AX30" s="51"/>
      <c r="AY30" s="51"/>
      <c r="AZ30" s="51"/>
    </row>
    <row r="31" spans="1:52" ht="15.7" customHeight="1" x14ac:dyDescent="0.3">
      <c r="A31" s="479"/>
      <c r="B31" s="26">
        <f>'1. Studienberatung T.M.JJ'!B31</f>
        <v>13</v>
      </c>
      <c r="C31" s="576" t="b">
        <f t="shared" si="1"/>
        <v>1</v>
      </c>
      <c r="D31" s="574" t="str">
        <f t="shared" ca="1" si="20"/>
        <v>X</v>
      </c>
      <c r="E31" s="781" t="str">
        <f t="shared" ca="1" si="2"/>
        <v>Wärmeübertragung</v>
      </c>
      <c r="F31" s="781"/>
      <c r="G31" s="86">
        <f t="shared" ca="1" si="3"/>
        <v>144002</v>
      </c>
      <c r="H31" s="86" t="str">
        <f t="shared" ca="1" si="4"/>
        <v>Jordan</v>
      </c>
      <c r="I31" s="86" t="str">
        <f t="shared" ca="1" si="5"/>
        <v>SS</v>
      </c>
      <c r="J31" s="381">
        <f t="shared" ca="1" si="6"/>
        <v>2</v>
      </c>
      <c r="K31" s="381">
        <f t="shared" ca="1" si="7"/>
        <v>0</v>
      </c>
      <c r="L31" s="381">
        <f t="shared" ca="1" si="8"/>
        <v>0</v>
      </c>
      <c r="M31" s="381">
        <f t="shared" ca="1" si="9"/>
        <v>0</v>
      </c>
      <c r="N31" s="382"/>
      <c r="O31" s="489"/>
      <c r="P31" s="489"/>
      <c r="Q31" s="489"/>
      <c r="R31" s="489"/>
      <c r="S31" s="483">
        <f t="shared" ca="1" si="10"/>
        <v>0</v>
      </c>
      <c r="T31" s="490">
        <f t="shared" ca="1" si="11"/>
        <v>0</v>
      </c>
      <c r="U31" s="490">
        <f t="shared" ca="1" si="12"/>
        <v>0</v>
      </c>
      <c r="V31" s="490"/>
      <c r="W31" s="491">
        <f t="shared" si="13"/>
        <v>16</v>
      </c>
      <c r="X31" s="485"/>
      <c r="Y31" s="485"/>
      <c r="Z31" s="485"/>
      <c r="AA31" s="485"/>
      <c r="AB31" s="485"/>
      <c r="AC31" s="576" t="b">
        <v>1</v>
      </c>
      <c r="AD31" s="576" t="b">
        <v>0</v>
      </c>
      <c r="AE31" s="582" t="b">
        <f t="shared" ca="1" si="14"/>
        <v>0</v>
      </c>
      <c r="AF31" s="582" t="b">
        <f t="shared" ca="1" si="15"/>
        <v>0</v>
      </c>
      <c r="AG31" s="582">
        <f t="shared" ca="1" si="16"/>
        <v>108</v>
      </c>
      <c r="AH31" s="581" t="b">
        <f t="shared" ca="1" si="17"/>
        <v>0</v>
      </c>
      <c r="AI31" s="491">
        <f t="shared" ca="1" si="18"/>
        <v>0</v>
      </c>
      <c r="AJ31" s="491" t="b">
        <f t="shared" ca="1" si="21"/>
        <v>0</v>
      </c>
      <c r="AK31" s="582" t="b">
        <f t="shared" ca="1" si="19"/>
        <v>0</v>
      </c>
      <c r="AL31" s="580" t="b">
        <f t="shared" ca="1" si="22"/>
        <v>1</v>
      </c>
      <c r="AM31" s="580" t="b">
        <f t="shared" ca="1" si="23"/>
        <v>0</v>
      </c>
      <c r="AN31" s="485"/>
      <c r="AO31" s="485"/>
      <c r="AP31" s="485"/>
      <c r="AQ31" s="485"/>
      <c r="AR31" s="485"/>
      <c r="AS31" s="485"/>
      <c r="AT31" s="51"/>
      <c r="AU31" s="51"/>
      <c r="AV31" s="51"/>
      <c r="AW31" s="51"/>
      <c r="AX31" s="51"/>
      <c r="AY31" s="51"/>
      <c r="AZ31" s="51"/>
    </row>
    <row r="32" spans="1:52" ht="15.7" customHeight="1" x14ac:dyDescent="0.3">
      <c r="A32" s="479"/>
      <c r="B32" s="26">
        <f>'1. Studienberatung T.M.JJ'!B32</f>
        <v>1004</v>
      </c>
      <c r="C32" s="576" t="b">
        <f t="shared" si="1"/>
        <v>1</v>
      </c>
      <c r="D32" s="574" t="str">
        <f t="shared" ca="1" si="20"/>
        <v/>
      </c>
      <c r="E32" s="774" t="str">
        <f t="shared" ca="1" si="2"/>
        <v>Modul Solartechnik:</v>
      </c>
      <c r="F32" s="774"/>
      <c r="G32" s="520">
        <f t="shared" ca="1" si="3"/>
        <v>3040</v>
      </c>
      <c r="H32" s="86" t="str">
        <f t="shared" ca="1" si="4"/>
        <v xml:space="preserve"> </v>
      </c>
      <c r="I32" s="86" t="str">
        <f t="shared" ca="1" si="5"/>
        <v xml:space="preserve"> </v>
      </c>
      <c r="J32" s="381">
        <f t="shared" ca="1" si="6"/>
        <v>0</v>
      </c>
      <c r="K32" s="381">
        <f t="shared" ca="1" si="7"/>
        <v>0</v>
      </c>
      <c r="L32" s="381">
        <f t="shared" ca="1" si="8"/>
        <v>0</v>
      </c>
      <c r="M32" s="381">
        <f t="shared" ca="1" si="9"/>
        <v>0</v>
      </c>
      <c r="N32" s="387"/>
      <c r="O32" s="489"/>
      <c r="P32" s="489"/>
      <c r="Q32" s="489"/>
      <c r="R32" s="489"/>
      <c r="S32" s="483">
        <f t="shared" ca="1" si="10"/>
        <v>0</v>
      </c>
      <c r="T32" s="490">
        <f t="shared" ca="1" si="11"/>
        <v>0</v>
      </c>
      <c r="U32" s="490">
        <f t="shared" ca="1" si="12"/>
        <v>0</v>
      </c>
      <c r="V32" s="490"/>
      <c r="W32" s="491">
        <f t="shared" si="13"/>
        <v>52</v>
      </c>
      <c r="X32" s="485"/>
      <c r="Y32" s="485"/>
      <c r="Z32" s="485"/>
      <c r="AA32" s="485"/>
      <c r="AB32" s="485"/>
      <c r="AC32" s="576" t="b">
        <v>1</v>
      </c>
      <c r="AD32" s="576" t="b">
        <v>0</v>
      </c>
      <c r="AE32" s="582" t="b">
        <f t="shared" ca="1" si="14"/>
        <v>0</v>
      </c>
      <c r="AF32" s="582" t="b">
        <f t="shared" ca="1" si="15"/>
        <v>1</v>
      </c>
      <c r="AG32" s="582">
        <f t="shared" ca="1" si="16"/>
        <v>0</v>
      </c>
      <c r="AH32" s="581" t="b">
        <f t="shared" ca="1" si="17"/>
        <v>0</v>
      </c>
      <c r="AI32" s="491">
        <f t="shared" ca="1" si="18"/>
        <v>0</v>
      </c>
      <c r="AJ32" s="491" t="b">
        <f t="shared" ca="1" si="21"/>
        <v>0</v>
      </c>
      <c r="AK32" s="582" t="b">
        <f t="shared" ca="1" si="19"/>
        <v>0</v>
      </c>
      <c r="AL32" s="580" t="b">
        <f t="shared" ca="1" si="22"/>
        <v>0</v>
      </c>
      <c r="AM32" s="580" t="b">
        <f t="shared" ca="1" si="23"/>
        <v>0</v>
      </c>
      <c r="AN32" s="485"/>
      <c r="AO32" s="485"/>
      <c r="AP32" s="485"/>
      <c r="AQ32" s="485"/>
      <c r="AR32" s="485"/>
      <c r="AS32" s="485"/>
      <c r="AT32" s="51"/>
      <c r="AU32" s="51"/>
      <c r="AV32" s="51"/>
      <c r="AW32" s="51"/>
      <c r="AX32" s="51"/>
      <c r="AY32" s="51"/>
      <c r="AZ32" s="51"/>
    </row>
    <row r="33" spans="1:52" ht="15.7" customHeight="1" x14ac:dyDescent="0.3">
      <c r="A33" s="479"/>
      <c r="B33" s="26">
        <f>'1. Studienberatung T.M.JJ'!B33</f>
        <v>9</v>
      </c>
      <c r="C33" s="576" t="b">
        <f t="shared" si="1"/>
        <v>1</v>
      </c>
      <c r="D33" s="574" t="str">
        <f t="shared" ca="1" si="20"/>
        <v>X</v>
      </c>
      <c r="E33" s="781" t="str">
        <f t="shared" ca="1" si="2"/>
        <v xml:space="preserve">Solarthermie </v>
      </c>
      <c r="F33" s="781"/>
      <c r="G33" s="86">
        <f t="shared" ca="1" si="3"/>
        <v>143007</v>
      </c>
      <c r="H33" s="86" t="str">
        <f t="shared" ca="1" si="4"/>
        <v>Vajen, Jordan</v>
      </c>
      <c r="I33" s="86" t="str">
        <f t="shared" ca="1" si="5"/>
        <v>SS</v>
      </c>
      <c r="J33" s="381">
        <f t="shared" ca="1" si="6"/>
        <v>2</v>
      </c>
      <c r="K33" s="381">
        <f t="shared" ca="1" si="7"/>
        <v>2</v>
      </c>
      <c r="L33" s="381">
        <f t="shared" ca="1" si="8"/>
        <v>0</v>
      </c>
      <c r="M33" s="381">
        <f t="shared" ca="1" si="9"/>
        <v>0</v>
      </c>
      <c r="N33" s="382"/>
      <c r="O33" s="489"/>
      <c r="P33" s="489"/>
      <c r="Q33" s="489"/>
      <c r="R33" s="489"/>
      <c r="S33" s="483">
        <f t="shared" ca="1" si="10"/>
        <v>0</v>
      </c>
      <c r="T33" s="490">
        <f t="shared" ca="1" si="11"/>
        <v>0</v>
      </c>
      <c r="U33" s="490">
        <f t="shared" ca="1" si="12"/>
        <v>0</v>
      </c>
      <c r="V33" s="490"/>
      <c r="W33" s="491">
        <f t="shared" si="13"/>
        <v>12</v>
      </c>
      <c r="X33" s="485"/>
      <c r="Y33" s="485"/>
      <c r="Z33" s="485"/>
      <c r="AA33" s="485"/>
      <c r="AB33" s="485"/>
      <c r="AC33" s="576" t="b">
        <v>1</v>
      </c>
      <c r="AD33" s="576" t="b">
        <v>0</v>
      </c>
      <c r="AE33" s="582" t="b">
        <f t="shared" ca="1" si="14"/>
        <v>0</v>
      </c>
      <c r="AF33" s="582" t="b">
        <f t="shared" ca="1" si="15"/>
        <v>0</v>
      </c>
      <c r="AG33" s="582">
        <f t="shared" ca="1" si="16"/>
        <v>0</v>
      </c>
      <c r="AH33" s="581" t="b">
        <f t="shared" ca="1" si="17"/>
        <v>0</v>
      </c>
      <c r="AI33" s="491">
        <f t="shared" ca="1" si="18"/>
        <v>0</v>
      </c>
      <c r="AJ33" s="491" t="b">
        <f t="shared" ca="1" si="21"/>
        <v>0</v>
      </c>
      <c r="AK33" s="582" t="b">
        <f t="shared" ca="1" si="19"/>
        <v>0</v>
      </c>
      <c r="AL33" s="580" t="b">
        <f t="shared" ca="1" si="22"/>
        <v>1</v>
      </c>
      <c r="AM33" s="580" t="b">
        <f t="shared" ca="1" si="23"/>
        <v>0</v>
      </c>
      <c r="AN33" s="485"/>
      <c r="AO33" s="485"/>
      <c r="AP33" s="485"/>
      <c r="AQ33" s="485"/>
      <c r="AR33" s="485"/>
      <c r="AS33" s="485"/>
      <c r="AT33" s="51"/>
      <c r="AU33" s="51"/>
      <c r="AV33" s="51"/>
      <c r="AW33" s="51"/>
      <c r="AX33" s="51"/>
      <c r="AY33" s="51"/>
      <c r="AZ33" s="51"/>
    </row>
    <row r="34" spans="1:52" ht="15.7" customHeight="1" x14ac:dyDescent="0.3">
      <c r="A34" s="479"/>
      <c r="B34" s="26">
        <f>'1. Studienberatung T.M.JJ'!B34</f>
        <v>8</v>
      </c>
      <c r="C34" s="576" t="b">
        <f t="shared" si="1"/>
        <v>1</v>
      </c>
      <c r="D34" s="574" t="str">
        <f t="shared" ca="1" si="20"/>
        <v>X</v>
      </c>
      <c r="E34" s="781" t="str">
        <f t="shared" ca="1" si="2"/>
        <v>Photovoltaik Systemtechnik, Teil 1</v>
      </c>
      <c r="F34" s="781"/>
      <c r="G34" s="86">
        <f t="shared" ca="1" si="3"/>
        <v>115017</v>
      </c>
      <c r="H34" s="86" t="str">
        <f t="shared" ca="1" si="4"/>
        <v>Braun</v>
      </c>
      <c r="I34" s="86" t="str">
        <f t="shared" ca="1" si="5"/>
        <v>WS</v>
      </c>
      <c r="J34" s="381">
        <f t="shared" ca="1" si="6"/>
        <v>0</v>
      </c>
      <c r="K34" s="381">
        <f t="shared" ca="1" si="7"/>
        <v>2</v>
      </c>
      <c r="L34" s="381">
        <f t="shared" ca="1" si="8"/>
        <v>0</v>
      </c>
      <c r="M34" s="381">
        <f t="shared" ca="1" si="9"/>
        <v>0</v>
      </c>
      <c r="N34" s="382"/>
      <c r="O34" s="489"/>
      <c r="P34" s="489"/>
      <c r="Q34" s="489"/>
      <c r="R34" s="489"/>
      <c r="S34" s="483">
        <f t="shared" ca="1" si="10"/>
        <v>0</v>
      </c>
      <c r="T34" s="490">
        <f t="shared" ca="1" si="11"/>
        <v>0</v>
      </c>
      <c r="U34" s="490">
        <f t="shared" ca="1" si="12"/>
        <v>0</v>
      </c>
      <c r="V34" s="490"/>
      <c r="W34" s="491">
        <f t="shared" si="13"/>
        <v>11</v>
      </c>
      <c r="X34" s="485"/>
      <c r="Y34" s="485"/>
      <c r="Z34" s="485"/>
      <c r="AA34" s="485"/>
      <c r="AB34" s="485"/>
      <c r="AC34" s="576" t="b">
        <v>1</v>
      </c>
      <c r="AD34" s="576" t="b">
        <v>0</v>
      </c>
      <c r="AE34" s="582" t="b">
        <f t="shared" ca="1" si="14"/>
        <v>0</v>
      </c>
      <c r="AF34" s="582" t="b">
        <f t="shared" ca="1" si="15"/>
        <v>0</v>
      </c>
      <c r="AG34" s="582">
        <f t="shared" ca="1" si="16"/>
        <v>0</v>
      </c>
      <c r="AH34" s="581" t="b">
        <f t="shared" ca="1" si="17"/>
        <v>0</v>
      </c>
      <c r="AI34" s="491">
        <f t="shared" ca="1" si="18"/>
        <v>0</v>
      </c>
      <c r="AJ34" s="491" t="b">
        <f t="shared" ca="1" si="21"/>
        <v>0</v>
      </c>
      <c r="AK34" s="582" t="b">
        <f t="shared" ca="1" si="19"/>
        <v>0</v>
      </c>
      <c r="AL34" s="580" t="b">
        <f t="shared" ca="1" si="22"/>
        <v>1</v>
      </c>
      <c r="AM34" s="580" t="b">
        <f t="shared" ca="1" si="23"/>
        <v>0</v>
      </c>
      <c r="AN34" s="485"/>
      <c r="AO34" s="485"/>
      <c r="AP34" s="485"/>
      <c r="AQ34" s="485"/>
      <c r="AR34" s="485"/>
      <c r="AS34" s="485"/>
      <c r="AT34" s="51"/>
      <c r="AU34" s="51"/>
      <c r="AV34" s="51"/>
      <c r="AW34" s="51"/>
      <c r="AX34" s="51"/>
      <c r="AY34" s="51"/>
      <c r="AZ34" s="51"/>
    </row>
    <row r="35" spans="1:52" ht="15.7" customHeight="1" x14ac:dyDescent="0.3">
      <c r="A35" s="479"/>
      <c r="B35" s="26">
        <f>'1. Studienberatung T.M.JJ'!B35</f>
        <v>1005</v>
      </c>
      <c r="C35" s="576" t="b">
        <f t="shared" si="1"/>
        <v>1</v>
      </c>
      <c r="D35" s="574" t="str">
        <f t="shared" ca="1" si="20"/>
        <v/>
      </c>
      <c r="E35" s="774" t="str">
        <f t="shared" ca="1" si="2"/>
        <v>Modul Rationelle Energienutzung in Gebäuden:</v>
      </c>
      <c r="F35" s="774"/>
      <c r="G35" s="520">
        <f t="shared" ca="1" si="3"/>
        <v>3030</v>
      </c>
      <c r="H35" s="86" t="str">
        <f t="shared" ca="1" si="4"/>
        <v xml:space="preserve"> </v>
      </c>
      <c r="I35" s="86" t="str">
        <f t="shared" ca="1" si="5"/>
        <v xml:space="preserve"> </v>
      </c>
      <c r="J35" s="381">
        <f t="shared" ca="1" si="6"/>
        <v>0</v>
      </c>
      <c r="K35" s="381">
        <f t="shared" ca="1" si="7"/>
        <v>0</v>
      </c>
      <c r="L35" s="381">
        <f t="shared" ca="1" si="8"/>
        <v>0</v>
      </c>
      <c r="M35" s="381">
        <f t="shared" ca="1" si="9"/>
        <v>0</v>
      </c>
      <c r="N35" s="387"/>
      <c r="O35" s="489"/>
      <c r="P35" s="489"/>
      <c r="Q35" s="489"/>
      <c r="R35" s="489"/>
      <c r="S35" s="483">
        <f t="shared" ca="1" si="10"/>
        <v>0</v>
      </c>
      <c r="T35" s="490">
        <f t="shared" ca="1" si="11"/>
        <v>0</v>
      </c>
      <c r="U35" s="490">
        <f t="shared" ca="1" si="12"/>
        <v>0</v>
      </c>
      <c r="V35" s="490"/>
      <c r="W35" s="491">
        <f t="shared" si="13"/>
        <v>53</v>
      </c>
      <c r="X35" s="485"/>
      <c r="Y35" s="485"/>
      <c r="Z35" s="485"/>
      <c r="AA35" s="485"/>
      <c r="AB35" s="485"/>
      <c r="AC35" s="576" t="b">
        <v>1</v>
      </c>
      <c r="AD35" s="576" t="b">
        <v>0</v>
      </c>
      <c r="AE35" s="582" t="b">
        <f t="shared" ca="1" si="14"/>
        <v>0</v>
      </c>
      <c r="AF35" s="582" t="b">
        <f t="shared" ca="1" si="15"/>
        <v>1</v>
      </c>
      <c r="AG35" s="582">
        <f t="shared" ca="1" si="16"/>
        <v>0</v>
      </c>
      <c r="AH35" s="581" t="b">
        <f t="shared" ca="1" si="17"/>
        <v>0</v>
      </c>
      <c r="AI35" s="491">
        <f t="shared" ca="1" si="18"/>
        <v>0</v>
      </c>
      <c r="AJ35" s="491" t="b">
        <f t="shared" ca="1" si="21"/>
        <v>0</v>
      </c>
      <c r="AK35" s="582" t="b">
        <f t="shared" ca="1" si="19"/>
        <v>0</v>
      </c>
      <c r="AL35" s="580" t="b">
        <f t="shared" ca="1" si="22"/>
        <v>0</v>
      </c>
      <c r="AM35" s="580" t="b">
        <f t="shared" ca="1" si="23"/>
        <v>0</v>
      </c>
      <c r="AN35" s="485"/>
      <c r="AO35" s="485"/>
      <c r="AP35" s="485"/>
      <c r="AQ35" s="485"/>
      <c r="AR35" s="485"/>
      <c r="AS35" s="485"/>
      <c r="AT35" s="51"/>
      <c r="AU35" s="51"/>
      <c r="AV35" s="51"/>
      <c r="AW35" s="51"/>
      <c r="AX35" s="51"/>
      <c r="AY35" s="51"/>
      <c r="AZ35" s="51"/>
    </row>
    <row r="36" spans="1:52" ht="15.7" customHeight="1" x14ac:dyDescent="0.3">
      <c r="A36" s="479"/>
      <c r="B36" s="26">
        <f>'1. Studienberatung T.M.JJ'!B36</f>
        <v>10</v>
      </c>
      <c r="C36" s="576" t="b">
        <f t="shared" si="1"/>
        <v>1</v>
      </c>
      <c r="D36" s="574" t="str">
        <f t="shared" ca="1" si="20"/>
        <v>X</v>
      </c>
      <c r="E36" s="781" t="str">
        <f t="shared" ca="1" si="2"/>
        <v>Bauphysik</v>
      </c>
      <c r="F36" s="781"/>
      <c r="G36" s="86">
        <f t="shared" ca="1" si="3"/>
        <v>31100210</v>
      </c>
      <c r="H36" s="86" t="str">
        <f t="shared" ca="1" si="4"/>
        <v>Maas</v>
      </c>
      <c r="I36" s="86" t="str">
        <f t="shared" ca="1" si="5"/>
        <v>SS</v>
      </c>
      <c r="J36" s="381">
        <f t="shared" ca="1" si="6"/>
        <v>0</v>
      </c>
      <c r="K36" s="381">
        <f t="shared" ca="1" si="7"/>
        <v>3</v>
      </c>
      <c r="L36" s="381">
        <f t="shared" ca="1" si="8"/>
        <v>0</v>
      </c>
      <c r="M36" s="381">
        <f t="shared" ca="1" si="9"/>
        <v>0</v>
      </c>
      <c r="N36" s="382"/>
      <c r="O36" s="489"/>
      <c r="P36" s="489"/>
      <c r="Q36" s="489"/>
      <c r="R36" s="489"/>
      <c r="S36" s="483">
        <f t="shared" ca="1" si="10"/>
        <v>0</v>
      </c>
      <c r="T36" s="490">
        <f t="shared" ca="1" si="11"/>
        <v>0</v>
      </c>
      <c r="U36" s="490">
        <f t="shared" ca="1" si="12"/>
        <v>0</v>
      </c>
      <c r="V36" s="490"/>
      <c r="W36" s="491">
        <f t="shared" si="13"/>
        <v>13</v>
      </c>
      <c r="X36" s="485"/>
      <c r="Y36" s="485"/>
      <c r="Z36" s="485"/>
      <c r="AA36" s="485"/>
      <c r="AB36" s="485"/>
      <c r="AC36" s="576" t="b">
        <v>1</v>
      </c>
      <c r="AD36" s="576" t="b">
        <v>0</v>
      </c>
      <c r="AE36" s="582" t="b">
        <f t="shared" ca="1" si="14"/>
        <v>0</v>
      </c>
      <c r="AF36" s="582" t="b">
        <f t="shared" ca="1" si="15"/>
        <v>0</v>
      </c>
      <c r="AG36" s="582">
        <f t="shared" ca="1" si="16"/>
        <v>0</v>
      </c>
      <c r="AH36" s="581" t="b">
        <f t="shared" ca="1" si="17"/>
        <v>0</v>
      </c>
      <c r="AI36" s="491">
        <f t="shared" ca="1" si="18"/>
        <v>0</v>
      </c>
      <c r="AJ36" s="491" t="b">
        <f t="shared" ca="1" si="21"/>
        <v>0</v>
      </c>
      <c r="AK36" s="582" t="b">
        <f t="shared" ca="1" si="19"/>
        <v>0</v>
      </c>
      <c r="AL36" s="580" t="b">
        <f t="shared" ca="1" si="22"/>
        <v>1</v>
      </c>
      <c r="AM36" s="580" t="b">
        <f t="shared" ca="1" si="23"/>
        <v>0</v>
      </c>
      <c r="AN36" s="485"/>
      <c r="AO36" s="485"/>
      <c r="AP36" s="485"/>
      <c r="AQ36" s="485"/>
      <c r="AR36" s="485"/>
      <c r="AS36" s="485"/>
      <c r="AT36" s="51"/>
      <c r="AU36" s="51"/>
      <c r="AV36" s="51"/>
      <c r="AW36" s="51"/>
      <c r="AX36" s="51"/>
      <c r="AY36" s="51"/>
      <c r="AZ36" s="51"/>
    </row>
    <row r="37" spans="1:52" ht="15.7" customHeight="1" x14ac:dyDescent="0.3">
      <c r="A37" s="479"/>
      <c r="B37" s="26">
        <f>'1. Studienberatung T.M.JJ'!B37</f>
        <v>11</v>
      </c>
      <c r="C37" s="576" t="b">
        <f t="shared" si="1"/>
        <v>1</v>
      </c>
      <c r="D37" s="574" t="str">
        <f t="shared" ca="1" si="20"/>
        <v>X</v>
      </c>
      <c r="E37" s="781" t="str">
        <f t="shared" ca="1" si="2"/>
        <v>Technische Gebäudeausrüstung (TGA)</v>
      </c>
      <c r="F37" s="781"/>
      <c r="G37" s="86">
        <f t="shared" ca="1" si="3"/>
        <v>31100220</v>
      </c>
      <c r="H37" s="86" t="str">
        <f t="shared" ca="1" si="4"/>
        <v>Knissel</v>
      </c>
      <c r="I37" s="86" t="str">
        <f t="shared" ca="1" si="5"/>
        <v>SS</v>
      </c>
      <c r="J37" s="381">
        <f t="shared" ca="1" si="6"/>
        <v>0</v>
      </c>
      <c r="K37" s="381">
        <f t="shared" ca="1" si="7"/>
        <v>3</v>
      </c>
      <c r="L37" s="381">
        <f t="shared" ca="1" si="8"/>
        <v>0</v>
      </c>
      <c r="M37" s="381">
        <f t="shared" ca="1" si="9"/>
        <v>0</v>
      </c>
      <c r="N37" s="382"/>
      <c r="O37" s="489"/>
      <c r="P37" s="489"/>
      <c r="Q37" s="489"/>
      <c r="R37" s="489"/>
      <c r="S37" s="483">
        <f t="shared" ca="1" si="10"/>
        <v>0</v>
      </c>
      <c r="T37" s="490">
        <f t="shared" ca="1" si="11"/>
        <v>0</v>
      </c>
      <c r="U37" s="490">
        <f t="shared" ca="1" si="12"/>
        <v>0</v>
      </c>
      <c r="V37" s="490"/>
      <c r="W37" s="491">
        <f t="shared" si="13"/>
        <v>14</v>
      </c>
      <c r="X37" s="485"/>
      <c r="Y37" s="485"/>
      <c r="Z37" s="485"/>
      <c r="AA37" s="485"/>
      <c r="AB37" s="485"/>
      <c r="AC37" s="576" t="b">
        <v>1</v>
      </c>
      <c r="AD37" s="576" t="b">
        <v>0</v>
      </c>
      <c r="AE37" s="582" t="b">
        <f t="shared" ca="1" si="14"/>
        <v>0</v>
      </c>
      <c r="AF37" s="582" t="b">
        <f t="shared" ca="1" si="15"/>
        <v>0</v>
      </c>
      <c r="AG37" s="582">
        <f t="shared" ca="1" si="16"/>
        <v>0</v>
      </c>
      <c r="AH37" s="581" t="b">
        <f t="shared" ca="1" si="17"/>
        <v>0</v>
      </c>
      <c r="AI37" s="491">
        <f t="shared" ca="1" si="18"/>
        <v>0</v>
      </c>
      <c r="AJ37" s="491" t="b">
        <f t="shared" ca="1" si="21"/>
        <v>0</v>
      </c>
      <c r="AK37" s="582" t="b">
        <f t="shared" ca="1" si="19"/>
        <v>0</v>
      </c>
      <c r="AL37" s="580" t="b">
        <f t="shared" ca="1" si="22"/>
        <v>1</v>
      </c>
      <c r="AM37" s="580" t="b">
        <f t="shared" ca="1" si="23"/>
        <v>0</v>
      </c>
      <c r="AN37" s="485"/>
      <c r="AO37" s="485"/>
      <c r="AP37" s="485"/>
      <c r="AQ37" s="485"/>
      <c r="AR37" s="485"/>
      <c r="AS37" s="485"/>
      <c r="AT37" s="51"/>
      <c r="AU37" s="51"/>
      <c r="AV37" s="51"/>
      <c r="AW37" s="51"/>
      <c r="AX37" s="51"/>
      <c r="AY37" s="51"/>
      <c r="AZ37" s="51"/>
    </row>
    <row r="38" spans="1:52" ht="15.7" customHeight="1" x14ac:dyDescent="0.3">
      <c r="A38" s="479"/>
      <c r="B38" s="26">
        <f>'1. Studienberatung T.M.JJ'!B38</f>
        <v>0</v>
      </c>
      <c r="C38" s="576"/>
      <c r="D38" s="71"/>
      <c r="E38" s="507"/>
      <c r="F38" s="508"/>
      <c r="G38" s="509"/>
      <c r="H38" s="509"/>
      <c r="I38" s="510" t="s">
        <v>83</v>
      </c>
      <c r="J38" s="221">
        <f ca="1">SUM(J21:J37)</f>
        <v>17</v>
      </c>
      <c r="K38" s="221">
        <f ca="1">SUM(K21:K37)</f>
        <v>16</v>
      </c>
      <c r="L38" s="221">
        <f ca="1">SUM(L21:L37)</f>
        <v>0</v>
      </c>
      <c r="M38" s="221">
        <f ca="1">SUM(M21:M37)</f>
        <v>0</v>
      </c>
      <c r="N38" s="514"/>
      <c r="O38" s="492"/>
      <c r="P38" s="492"/>
      <c r="Q38" s="492"/>
      <c r="R38" s="492"/>
      <c r="S38" s="493">
        <f ca="1">SUM(S21:S37)</f>
        <v>0</v>
      </c>
      <c r="T38" s="494" t="s">
        <v>83</v>
      </c>
      <c r="U38" s="495">
        <f ca="1">SUM(U21:U37)</f>
        <v>0</v>
      </c>
      <c r="V38" s="490"/>
      <c r="W38" s="491">
        <f t="shared" si="13"/>
        <v>0</v>
      </c>
      <c r="X38" s="485"/>
      <c r="Y38" s="485"/>
      <c r="Z38" s="485"/>
      <c r="AA38" s="485"/>
      <c r="AB38" s="485"/>
      <c r="AC38" s="576" t="b">
        <v>1</v>
      </c>
      <c r="AD38" s="576" t="b">
        <v>0</v>
      </c>
      <c r="AE38" s="582" t="b">
        <f t="shared" ca="1" si="14"/>
        <v>0</v>
      </c>
      <c r="AF38" s="582" t="b">
        <f t="shared" ca="1" si="15"/>
        <v>0</v>
      </c>
      <c r="AG38" s="582">
        <f t="shared" ca="1" si="16"/>
        <v>0</v>
      </c>
      <c r="AH38" s="581" t="b">
        <f t="shared" ca="1" si="17"/>
        <v>0</v>
      </c>
      <c r="AI38" s="491">
        <f t="shared" ca="1" si="18"/>
        <v>0</v>
      </c>
      <c r="AJ38" s="491" t="b">
        <f t="shared" ca="1" si="21"/>
        <v>0</v>
      </c>
      <c r="AK38" s="582" t="b">
        <f t="shared" ca="1" si="19"/>
        <v>0</v>
      </c>
      <c r="AL38" s="580" t="b">
        <f t="shared" ca="1" si="22"/>
        <v>1</v>
      </c>
      <c r="AM38" s="580" t="b">
        <f t="shared" ca="1" si="23"/>
        <v>0</v>
      </c>
      <c r="AN38" s="485"/>
      <c r="AO38" s="485"/>
      <c r="AP38" s="485"/>
      <c r="AQ38" s="485"/>
      <c r="AR38" s="485"/>
      <c r="AS38" s="485"/>
      <c r="AT38" s="51"/>
      <c r="AU38" s="51"/>
      <c r="AV38" s="51"/>
      <c r="AW38" s="51"/>
      <c r="AX38" s="51"/>
      <c r="AY38" s="51"/>
      <c r="AZ38" s="51"/>
    </row>
    <row r="39" spans="1:52" ht="15.7" customHeight="1" x14ac:dyDescent="0.3">
      <c r="A39" s="479"/>
      <c r="B39" s="26">
        <f>'1. Studienberatung T.M.JJ'!B39</f>
        <v>0</v>
      </c>
      <c r="C39" s="576"/>
      <c r="D39" s="71"/>
      <c r="E39" s="511"/>
      <c r="F39" s="512"/>
      <c r="G39" s="513"/>
      <c r="H39" s="513"/>
      <c r="I39" s="513"/>
      <c r="J39" s="222"/>
      <c r="K39" s="222"/>
      <c r="L39" s="223" t="s">
        <v>83</v>
      </c>
      <c r="M39" s="224">
        <f ca="1">SUM(J38:M38)</f>
        <v>33</v>
      </c>
      <c r="N39" s="513"/>
      <c r="O39" s="496"/>
      <c r="P39" s="496"/>
      <c r="Q39" s="497"/>
      <c r="R39" s="498"/>
      <c r="S39" s="483"/>
      <c r="T39" s="490"/>
      <c r="U39" s="490"/>
      <c r="V39" s="490"/>
      <c r="W39" s="491">
        <f t="shared" si="13"/>
        <v>0</v>
      </c>
      <c r="X39" s="485"/>
      <c r="Y39" s="485"/>
      <c r="Z39" s="485"/>
      <c r="AA39" s="485"/>
      <c r="AB39" s="485"/>
      <c r="AC39" s="576" t="b">
        <v>1</v>
      </c>
      <c r="AD39" s="576" t="b">
        <v>0</v>
      </c>
      <c r="AE39" s="582" t="b">
        <f t="shared" ca="1" si="14"/>
        <v>0</v>
      </c>
      <c r="AF39" s="582" t="b">
        <f t="shared" ca="1" si="15"/>
        <v>0</v>
      </c>
      <c r="AG39" s="582">
        <f t="shared" ca="1" si="16"/>
        <v>0</v>
      </c>
      <c r="AH39" s="581" t="b">
        <f t="shared" ca="1" si="17"/>
        <v>0</v>
      </c>
      <c r="AI39" s="491">
        <f t="shared" ca="1" si="18"/>
        <v>0</v>
      </c>
      <c r="AJ39" s="491" t="b">
        <f t="shared" ca="1" si="21"/>
        <v>0</v>
      </c>
      <c r="AK39" s="582" t="b">
        <f t="shared" ca="1" si="19"/>
        <v>0</v>
      </c>
      <c r="AL39" s="580" t="b">
        <f t="shared" ca="1" si="22"/>
        <v>1</v>
      </c>
      <c r="AM39" s="580" t="b">
        <f t="shared" ca="1" si="23"/>
        <v>0</v>
      </c>
      <c r="AN39" s="485"/>
      <c r="AO39" s="485"/>
      <c r="AP39" s="485"/>
      <c r="AQ39" s="485"/>
      <c r="AR39" s="485"/>
      <c r="AS39" s="485"/>
      <c r="AT39" s="51"/>
      <c r="AU39" s="51"/>
      <c r="AV39" s="51"/>
      <c r="AW39" s="51"/>
      <c r="AX39" s="51"/>
      <c r="AY39" s="51"/>
      <c r="AZ39" s="51"/>
    </row>
    <row r="40" spans="1:52" ht="17" customHeight="1" x14ac:dyDescent="0.3">
      <c r="A40" s="479"/>
      <c r="B40" s="26">
        <f>'1. Studienberatung T.M.JJ'!B40</f>
        <v>0</v>
      </c>
      <c r="C40" s="576"/>
      <c r="D40" s="804" t="s">
        <v>318</v>
      </c>
      <c r="E40" s="804"/>
      <c r="F40" s="804"/>
      <c r="G40" s="513"/>
      <c r="H40" s="513"/>
      <c r="I40" s="513"/>
      <c r="J40" s="222"/>
      <c r="K40" s="222"/>
      <c r="L40" s="223"/>
      <c r="M40" s="498"/>
      <c r="N40" s="513"/>
      <c r="O40" s="496"/>
      <c r="P40" s="496"/>
      <c r="Q40" s="497"/>
      <c r="R40" s="498"/>
      <c r="S40" s="483"/>
      <c r="T40" s="490"/>
      <c r="U40" s="490"/>
      <c r="V40" s="490"/>
      <c r="W40" s="491">
        <f t="shared" si="13"/>
        <v>0</v>
      </c>
      <c r="X40" s="485"/>
      <c r="Y40" s="485"/>
      <c r="Z40" s="485"/>
      <c r="AA40" s="485"/>
      <c r="AB40" s="485"/>
      <c r="AC40" s="576"/>
      <c r="AD40" s="576"/>
      <c r="AE40" s="582"/>
      <c r="AF40" s="582"/>
      <c r="AG40" s="582"/>
      <c r="AH40" s="581"/>
      <c r="AI40" s="491"/>
      <c r="AJ40" s="491"/>
      <c r="AK40" s="582"/>
      <c r="AL40" s="580"/>
      <c r="AM40" s="580"/>
      <c r="AN40" s="485"/>
      <c r="AO40" s="485"/>
      <c r="AP40" s="485"/>
      <c r="AQ40" s="485"/>
      <c r="AR40" s="485"/>
      <c r="AS40" s="485"/>
      <c r="AT40" s="51"/>
      <c r="AU40" s="51"/>
      <c r="AV40" s="51"/>
      <c r="AW40" s="51"/>
      <c r="AX40" s="51"/>
      <c r="AY40" s="51"/>
      <c r="AZ40" s="51"/>
    </row>
    <row r="41" spans="1:52" ht="15.7" customHeight="1" x14ac:dyDescent="0.3">
      <c r="A41" s="479"/>
      <c r="B41" s="26">
        <f>'1. Studienberatung T.M.JJ'!B41</f>
        <v>9000</v>
      </c>
      <c r="C41" s="576"/>
      <c r="D41" s="574" t="str">
        <f ca="1">IF($AM41,"X","")</f>
        <v/>
      </c>
      <c r="E41" s="805">
        <f ca="1">IF($B41&gt;0,OFFSET(lvliste,$W41,W$8),"")</f>
        <v>0</v>
      </c>
      <c r="F41" s="805"/>
      <c r="G41" s="381">
        <f t="shared" ref="G41:I44" ca="1" si="24">IF($B41&gt;0,OFFSET(lvliste,$W41,X$8),"")</f>
        <v>0</v>
      </c>
      <c r="H41" s="597">
        <f t="shared" ca="1" si="24"/>
        <v>0</v>
      </c>
      <c r="I41" s="597">
        <f t="shared" ca="1" si="24"/>
        <v>0</v>
      </c>
      <c r="J41" s="597">
        <f t="shared" ref="J41:M44" ca="1" si="25">IF(AND($AL41,$B41&gt;0),OFFSET(lvliste,$W41,AA$8),0)</f>
        <v>0</v>
      </c>
      <c r="K41" s="597">
        <f t="shared" ca="1" si="25"/>
        <v>0</v>
      </c>
      <c r="L41" s="597">
        <f t="shared" ca="1" si="25"/>
        <v>0</v>
      </c>
      <c r="M41" s="597">
        <f t="shared" ca="1" si="25"/>
        <v>0</v>
      </c>
      <c r="N41" s="593"/>
      <c r="O41" s="225">
        <f t="shared" ref="O41:R44" ca="1" si="26">IF(AND($AM41,$B41&gt;0),OFFSET(lvliste,$W41,AA$8),0)</f>
        <v>0</v>
      </c>
      <c r="P41" s="225">
        <f t="shared" ca="1" si="26"/>
        <v>0</v>
      </c>
      <c r="Q41" s="225">
        <f t="shared" ca="1" si="26"/>
        <v>0</v>
      </c>
      <c r="R41" s="225">
        <f t="shared" ca="1" si="26"/>
        <v>0</v>
      </c>
      <c r="S41" s="32">
        <f t="shared" ref="S41:S61" ca="1" si="27">SUM(J41:M41)*N41</f>
        <v>0</v>
      </c>
      <c r="T41" s="33">
        <f t="shared" ref="T41:T104" ca="1" si="28">IF(S41&gt;0, 1, 0)</f>
        <v>0</v>
      </c>
      <c r="U41" s="33">
        <f t="shared" ref="U41:U61" ca="1" si="29">T41*SUM(J41:M41)</f>
        <v>0</v>
      </c>
      <c r="V41" s="490"/>
      <c r="W41" s="491">
        <f t="shared" si="13"/>
        <v>56</v>
      </c>
      <c r="X41" s="485"/>
      <c r="Y41" s="485"/>
      <c r="Z41" s="485"/>
      <c r="AA41" s="485"/>
      <c r="AB41" s="485"/>
      <c r="AC41" s="576" t="b">
        <v>0</v>
      </c>
      <c r="AD41" s="576" t="b">
        <v>0</v>
      </c>
      <c r="AE41" s="582" t="b">
        <f ca="1">IF($B41&gt;0,OFFSET(lvliste,$W41,$AA$10),FALSE)</f>
        <v>0</v>
      </c>
      <c r="AF41" s="582" t="b">
        <f ca="1">IF($B41&gt;0,OFFSET(lvliste,$W41,$Y$10),FALSE)</f>
        <v>0</v>
      </c>
      <c r="AG41" s="582">
        <f ca="1">OFFSET(lvliste,$W41,$W$10)</f>
        <v>0</v>
      </c>
      <c r="AH41" s="581" t="b">
        <f ca="1">IF($AG41&gt;0,VLOOKUP($AG41,$B$21:$C$83,2,FALSE),FALSE)</f>
        <v>0</v>
      </c>
      <c r="AI41" s="491">
        <f ca="1">OFFSET(lvliste,$W41,$X$10)</f>
        <v>0</v>
      </c>
      <c r="AJ41" s="491" t="b">
        <f ca="1">IF($AI41&gt;0,VLOOKUP($AI41,$B$21:$B$83,2,FALSE),FALSE)</f>
        <v>0</v>
      </c>
      <c r="AK41" s="582" t="b">
        <f t="shared" ca="1" si="19"/>
        <v>0</v>
      </c>
      <c r="AL41" s="580" t="b">
        <f t="shared" ca="1" si="22"/>
        <v>0</v>
      </c>
      <c r="AM41" s="580" t="b">
        <f t="shared" ca="1" si="23"/>
        <v>0</v>
      </c>
      <c r="AN41" s="485"/>
      <c r="AO41" s="485"/>
      <c r="AP41" s="485"/>
      <c r="AQ41" s="485"/>
      <c r="AR41" s="485"/>
      <c r="AS41" s="485"/>
      <c r="AT41" s="51"/>
      <c r="AU41" s="51"/>
      <c r="AV41" s="51"/>
      <c r="AW41" s="51"/>
      <c r="AX41" s="51"/>
      <c r="AY41" s="51"/>
      <c r="AZ41" s="51"/>
    </row>
    <row r="42" spans="1:52" ht="15.7" customHeight="1" x14ac:dyDescent="0.3">
      <c r="A42" s="479"/>
      <c r="B42" s="26">
        <f>'1. Studienberatung T.M.JJ'!B42</f>
        <v>9001</v>
      </c>
      <c r="C42" s="576"/>
      <c r="D42" s="574" t="str">
        <f ca="1">IF($AM42,"X","")</f>
        <v/>
      </c>
      <c r="E42" s="785">
        <f ca="1">IF($B42&gt;0,OFFSET(lvliste,$W42,W$8),"")</f>
        <v>0</v>
      </c>
      <c r="F42" s="786"/>
      <c r="G42" s="381">
        <f t="shared" ca="1" si="24"/>
        <v>0</v>
      </c>
      <c r="H42" s="381">
        <f t="shared" ca="1" si="24"/>
        <v>0</v>
      </c>
      <c r="I42" s="381">
        <f t="shared" ca="1" si="24"/>
        <v>0</v>
      </c>
      <c r="J42" s="597">
        <f t="shared" ca="1" si="25"/>
        <v>0</v>
      </c>
      <c r="K42" s="597">
        <f t="shared" ca="1" si="25"/>
        <v>0</v>
      </c>
      <c r="L42" s="597">
        <f t="shared" ca="1" si="25"/>
        <v>0</v>
      </c>
      <c r="M42" s="597">
        <f t="shared" ca="1" si="25"/>
        <v>0</v>
      </c>
      <c r="N42" s="593"/>
      <c r="O42" s="225">
        <f t="shared" ca="1" si="26"/>
        <v>0</v>
      </c>
      <c r="P42" s="225">
        <f t="shared" ca="1" si="26"/>
        <v>0</v>
      </c>
      <c r="Q42" s="225">
        <f t="shared" ca="1" si="26"/>
        <v>0</v>
      </c>
      <c r="R42" s="225">
        <f t="shared" ca="1" si="26"/>
        <v>0</v>
      </c>
      <c r="S42" s="32">
        <f t="shared" ca="1" si="27"/>
        <v>0</v>
      </c>
      <c r="T42" s="33">
        <f t="shared" ca="1" si="28"/>
        <v>0</v>
      </c>
      <c r="U42" s="33">
        <f t="shared" ca="1" si="29"/>
        <v>0</v>
      </c>
      <c r="V42" s="490"/>
      <c r="W42" s="491">
        <f t="shared" si="13"/>
        <v>57</v>
      </c>
      <c r="X42" s="485"/>
      <c r="Y42" s="485"/>
      <c r="Z42" s="485"/>
      <c r="AA42" s="485"/>
      <c r="AB42" s="485"/>
      <c r="AC42" s="576" t="b">
        <v>0</v>
      </c>
      <c r="AD42" s="576" t="b">
        <v>0</v>
      </c>
      <c r="AE42" s="582" t="b">
        <f ca="1">IF($B42&gt;0,OFFSET(lvliste,$W42,$AA$10),FALSE)</f>
        <v>0</v>
      </c>
      <c r="AF42" s="582" t="b">
        <f ca="1">IF($B42&gt;0,OFFSET(lvliste,$W42,$Y$10),FALSE)</f>
        <v>0</v>
      </c>
      <c r="AG42" s="582">
        <f ca="1">OFFSET(lvliste,$W42,$W$10)</f>
        <v>0</v>
      </c>
      <c r="AH42" s="581" t="b">
        <f ca="1">IF($AG42&gt;0,VLOOKUP($AG42,$B$21:$C$83,2,FALSE),FALSE)</f>
        <v>0</v>
      </c>
      <c r="AI42" s="491">
        <f ca="1">OFFSET(lvliste,$W42,$X$10)</f>
        <v>0</v>
      </c>
      <c r="AJ42" s="491" t="b">
        <f ca="1">IF($AI42&gt;0,VLOOKUP($AI42,$B$21:$B$83,2,FALSE),FALSE)</f>
        <v>0</v>
      </c>
      <c r="AK42" s="582" t="b">
        <f t="shared" ca="1" si="19"/>
        <v>0</v>
      </c>
      <c r="AL42" s="580" t="b">
        <f t="shared" ca="1" si="22"/>
        <v>0</v>
      </c>
      <c r="AM42" s="580" t="b">
        <f t="shared" ca="1" si="23"/>
        <v>0</v>
      </c>
      <c r="AN42" s="485"/>
      <c r="AO42" s="485"/>
      <c r="AP42" s="485"/>
      <c r="AQ42" s="485"/>
      <c r="AR42" s="485"/>
      <c r="AS42" s="485"/>
      <c r="AT42" s="51"/>
      <c r="AU42" s="51"/>
      <c r="AV42" s="51"/>
      <c r="AW42" s="51"/>
      <c r="AX42" s="51"/>
      <c r="AY42" s="51"/>
      <c r="AZ42" s="51"/>
    </row>
    <row r="43" spans="1:52" ht="15.7" customHeight="1" x14ac:dyDescent="0.3">
      <c r="A43" s="479"/>
      <c r="B43" s="26">
        <f>'1. Studienberatung T.M.JJ'!B43</f>
        <v>9002</v>
      </c>
      <c r="C43" s="576"/>
      <c r="D43" s="574" t="str">
        <f ca="1">IF($AM43,"X","")</f>
        <v/>
      </c>
      <c r="E43" s="785">
        <f ca="1">IF($B43&gt;0,OFFSET(lvliste,$W43,W$8),"")</f>
        <v>0</v>
      </c>
      <c r="F43" s="786"/>
      <c r="G43" s="381">
        <f t="shared" ca="1" si="24"/>
        <v>0</v>
      </c>
      <c r="H43" s="381">
        <f t="shared" ca="1" si="24"/>
        <v>0</v>
      </c>
      <c r="I43" s="381">
        <f t="shared" ca="1" si="24"/>
        <v>0</v>
      </c>
      <c r="J43" s="597">
        <f t="shared" ca="1" si="25"/>
        <v>0</v>
      </c>
      <c r="K43" s="597">
        <f t="shared" ca="1" si="25"/>
        <v>0</v>
      </c>
      <c r="L43" s="597">
        <f t="shared" ca="1" si="25"/>
        <v>0</v>
      </c>
      <c r="M43" s="597">
        <f t="shared" ca="1" si="25"/>
        <v>0</v>
      </c>
      <c r="N43" s="593"/>
      <c r="O43" s="225">
        <f t="shared" ca="1" si="26"/>
        <v>0</v>
      </c>
      <c r="P43" s="225">
        <f t="shared" ca="1" si="26"/>
        <v>0</v>
      </c>
      <c r="Q43" s="225">
        <f t="shared" ca="1" si="26"/>
        <v>0</v>
      </c>
      <c r="R43" s="225">
        <f t="shared" ca="1" si="26"/>
        <v>0</v>
      </c>
      <c r="S43" s="32">
        <f t="shared" ca="1" si="27"/>
        <v>0</v>
      </c>
      <c r="T43" s="33">
        <f t="shared" ca="1" si="28"/>
        <v>0</v>
      </c>
      <c r="U43" s="33">
        <f t="shared" ca="1" si="29"/>
        <v>0</v>
      </c>
      <c r="V43" s="490"/>
      <c r="W43" s="491">
        <f t="shared" si="13"/>
        <v>58</v>
      </c>
      <c r="X43" s="485"/>
      <c r="Y43" s="485"/>
      <c r="Z43" s="485"/>
      <c r="AA43" s="485"/>
      <c r="AB43" s="485"/>
      <c r="AC43" s="576" t="b">
        <v>0</v>
      </c>
      <c r="AD43" s="576" t="b">
        <v>0</v>
      </c>
      <c r="AE43" s="582" t="b">
        <f ca="1">IF($B43&gt;0,OFFSET(lvliste,$W43,$AA$10),FALSE)</f>
        <v>0</v>
      </c>
      <c r="AF43" s="582" t="b">
        <f ca="1">IF($B43&gt;0,OFFSET(lvliste,$W43,$Y$10),FALSE)</f>
        <v>0</v>
      </c>
      <c r="AG43" s="582">
        <f ca="1">OFFSET(lvliste,$W43,$W$10)</f>
        <v>0</v>
      </c>
      <c r="AH43" s="581" t="b">
        <f ca="1">IF($AG43&gt;0,VLOOKUP($AG43,$B$21:$C$83,2,FALSE),FALSE)</f>
        <v>0</v>
      </c>
      <c r="AI43" s="491">
        <f ca="1">OFFSET(lvliste,$W43,$X$10)</f>
        <v>0</v>
      </c>
      <c r="AJ43" s="491" t="b">
        <f ca="1">IF($AI43&gt;0,VLOOKUP($AI43,$B$21:$B$83,2,FALSE),FALSE)</f>
        <v>0</v>
      </c>
      <c r="AK43" s="582" t="b">
        <f t="shared" ca="1" si="19"/>
        <v>0</v>
      </c>
      <c r="AL43" s="580" t="b">
        <f t="shared" ca="1" si="22"/>
        <v>0</v>
      </c>
      <c r="AM43" s="580" t="b">
        <f t="shared" ca="1" si="23"/>
        <v>0</v>
      </c>
      <c r="AN43" s="485"/>
      <c r="AO43" s="485"/>
      <c r="AP43" s="485"/>
      <c r="AQ43" s="485"/>
      <c r="AR43" s="485"/>
      <c r="AS43" s="485"/>
      <c r="AT43" s="51"/>
      <c r="AU43" s="51"/>
      <c r="AV43" s="51"/>
      <c r="AW43" s="51"/>
      <c r="AX43" s="51"/>
      <c r="AY43" s="51"/>
      <c r="AZ43" s="51"/>
    </row>
    <row r="44" spans="1:52" ht="15.7" customHeight="1" x14ac:dyDescent="0.3">
      <c r="A44" s="479"/>
      <c r="B44" s="26">
        <f>'1. Studienberatung T.M.JJ'!B44</f>
        <v>9003</v>
      </c>
      <c r="C44" s="576"/>
      <c r="D44" s="574" t="str">
        <f ca="1">IF($AM44,"X","")</f>
        <v/>
      </c>
      <c r="E44" s="785">
        <f ca="1">IF($B44&gt;0,OFFSET(lvliste,$W44,W$8),"")</f>
        <v>0</v>
      </c>
      <c r="F44" s="786"/>
      <c r="G44" s="381">
        <f t="shared" ca="1" si="24"/>
        <v>0</v>
      </c>
      <c r="H44" s="381">
        <f t="shared" ca="1" si="24"/>
        <v>0</v>
      </c>
      <c r="I44" s="381">
        <f t="shared" ca="1" si="24"/>
        <v>0</v>
      </c>
      <c r="J44" s="597">
        <f t="shared" ca="1" si="25"/>
        <v>0</v>
      </c>
      <c r="K44" s="597">
        <f t="shared" ca="1" si="25"/>
        <v>0</v>
      </c>
      <c r="L44" s="597">
        <f t="shared" ca="1" si="25"/>
        <v>0</v>
      </c>
      <c r="M44" s="597">
        <f t="shared" ca="1" si="25"/>
        <v>0</v>
      </c>
      <c r="N44" s="593"/>
      <c r="O44" s="225">
        <f t="shared" ca="1" si="26"/>
        <v>0</v>
      </c>
      <c r="P44" s="225">
        <f t="shared" ca="1" si="26"/>
        <v>0</v>
      </c>
      <c r="Q44" s="225">
        <f t="shared" ca="1" si="26"/>
        <v>0</v>
      </c>
      <c r="R44" s="225">
        <f t="shared" ca="1" si="26"/>
        <v>0</v>
      </c>
      <c r="S44" s="32">
        <f t="shared" ca="1" si="27"/>
        <v>0</v>
      </c>
      <c r="T44" s="33">
        <f t="shared" ca="1" si="28"/>
        <v>0</v>
      </c>
      <c r="U44" s="33">
        <f t="shared" ca="1" si="29"/>
        <v>0</v>
      </c>
      <c r="V44" s="490"/>
      <c r="W44" s="491">
        <f t="shared" si="13"/>
        <v>59</v>
      </c>
      <c r="X44" s="485"/>
      <c r="Y44" s="485"/>
      <c r="Z44" s="485"/>
      <c r="AA44" s="485"/>
      <c r="AB44" s="485"/>
      <c r="AC44" s="576" t="b">
        <v>0</v>
      </c>
      <c r="AD44" s="576" t="b">
        <v>0</v>
      </c>
      <c r="AE44" s="582" t="b">
        <f ca="1">IF($B44&gt;0,OFFSET(lvliste,$W44,$AA$10),FALSE)</f>
        <v>0</v>
      </c>
      <c r="AF44" s="582" t="b">
        <f ca="1">IF($B44&gt;0,OFFSET(lvliste,$W44,$Y$10),FALSE)</f>
        <v>0</v>
      </c>
      <c r="AG44" s="582">
        <f ca="1">OFFSET(lvliste,$W44,$W$10)</f>
        <v>0</v>
      </c>
      <c r="AH44" s="581" t="b">
        <f ca="1">IF($AG44&gt;0,VLOOKUP($AG44,$B$21:$C$83,2,FALSE),FALSE)</f>
        <v>0</v>
      </c>
      <c r="AI44" s="491">
        <f ca="1">OFFSET(lvliste,$W44,$X$10)</f>
        <v>0</v>
      </c>
      <c r="AJ44" s="491" t="b">
        <f ca="1">IF($AI44&gt;0,VLOOKUP($AI44,$B$21:$B$83,2,FALSE),FALSE)</f>
        <v>0</v>
      </c>
      <c r="AK44" s="582" t="b">
        <f t="shared" ca="1" si="19"/>
        <v>0</v>
      </c>
      <c r="AL44" s="580" t="b">
        <f t="shared" ca="1" si="22"/>
        <v>0</v>
      </c>
      <c r="AM44" s="580" t="b">
        <f t="shared" ca="1" si="23"/>
        <v>0</v>
      </c>
      <c r="AN44" s="485"/>
      <c r="AO44" s="485"/>
      <c r="AP44" s="485"/>
      <c r="AQ44" s="485"/>
      <c r="AR44" s="485"/>
      <c r="AS44" s="485"/>
      <c r="AT44" s="51"/>
      <c r="AU44" s="51"/>
      <c r="AV44" s="51"/>
      <c r="AW44" s="51"/>
      <c r="AX44" s="51"/>
      <c r="AY44" s="51"/>
      <c r="AZ44" s="51"/>
    </row>
    <row r="45" spans="1:52" ht="15.7" customHeight="1" x14ac:dyDescent="0.3">
      <c r="A45" s="479"/>
      <c r="B45" s="26">
        <f>'1. Studienberatung T.M.JJ'!B45</f>
        <v>0</v>
      </c>
      <c r="C45" s="576"/>
      <c r="D45" s="71"/>
      <c r="E45" s="511"/>
      <c r="F45" s="512"/>
      <c r="G45" s="513"/>
      <c r="H45" s="513"/>
      <c r="I45" s="513"/>
      <c r="J45" s="222"/>
      <c r="K45" s="222"/>
      <c r="L45" s="223"/>
      <c r="M45" s="592"/>
      <c r="N45" s="513"/>
      <c r="O45" s="496"/>
      <c r="P45" s="496"/>
      <c r="Q45" s="497"/>
      <c r="R45" s="498"/>
      <c r="S45" s="32">
        <f t="shared" si="27"/>
        <v>0</v>
      </c>
      <c r="T45" s="33">
        <f t="shared" si="28"/>
        <v>0</v>
      </c>
      <c r="U45" s="33">
        <f t="shared" si="29"/>
        <v>0</v>
      </c>
      <c r="V45" s="490"/>
      <c r="W45" s="491"/>
      <c r="X45" s="485"/>
      <c r="Y45" s="485"/>
      <c r="Z45" s="485"/>
      <c r="AA45" s="485"/>
      <c r="AB45" s="485"/>
      <c r="AC45" s="576"/>
      <c r="AD45" s="576"/>
      <c r="AE45" s="582"/>
      <c r="AF45" s="582"/>
      <c r="AG45" s="582"/>
      <c r="AH45" s="581"/>
      <c r="AI45" s="491"/>
      <c r="AJ45" s="491"/>
      <c r="AK45" s="582"/>
      <c r="AL45" s="580"/>
      <c r="AM45" s="580"/>
      <c r="AN45" s="485"/>
      <c r="AO45" s="485"/>
      <c r="AP45" s="485"/>
      <c r="AQ45" s="485"/>
      <c r="AR45" s="485"/>
      <c r="AS45" s="485"/>
      <c r="AT45" s="51"/>
      <c r="AU45" s="51"/>
      <c r="AV45" s="51"/>
      <c r="AW45" s="51"/>
      <c r="AX45" s="51"/>
      <c r="AY45" s="51"/>
      <c r="AZ45" s="51"/>
    </row>
    <row r="46" spans="1:52" ht="18" customHeight="1" x14ac:dyDescent="0.3">
      <c r="A46" s="479"/>
      <c r="B46" s="26">
        <f>'1. Studienberatung T.M.JJ'!B46</f>
        <v>0</v>
      </c>
      <c r="C46" s="576"/>
      <c r="D46" s="598" t="s">
        <v>216</v>
      </c>
      <c r="F46" s="512"/>
      <c r="G46" s="513"/>
      <c r="H46" s="513"/>
      <c r="I46" s="513"/>
      <c r="J46" s="222"/>
      <c r="K46" s="222"/>
      <c r="L46" s="223"/>
      <c r="M46" s="498"/>
      <c r="N46" s="513"/>
      <c r="O46" s="496"/>
      <c r="P46" s="496"/>
      <c r="Q46" s="497"/>
      <c r="R46" s="498"/>
      <c r="S46" s="32">
        <f t="shared" si="27"/>
        <v>0</v>
      </c>
      <c r="T46" s="33">
        <f t="shared" si="28"/>
        <v>0</v>
      </c>
      <c r="U46" s="33">
        <f t="shared" si="29"/>
        <v>0</v>
      </c>
      <c r="V46" s="490"/>
      <c r="W46" s="491"/>
      <c r="X46" s="485"/>
      <c r="Y46" s="485"/>
      <c r="Z46" s="485"/>
      <c r="AA46" s="485"/>
      <c r="AB46" s="485"/>
      <c r="AC46" s="576"/>
      <c r="AD46" s="576"/>
      <c r="AE46" s="582" t="b">
        <f t="shared" ref="AE46:AE83" ca="1" si="30">IF($B46&gt;0,OFFSET(lvliste,$W46,$AA$10),FALSE)</f>
        <v>0</v>
      </c>
      <c r="AF46" s="582"/>
      <c r="AG46" s="582"/>
      <c r="AH46" s="581" t="b">
        <f t="shared" ref="AH46:AH83" si="31">IF($AG46&gt;0,VLOOKUP($AG46,$B$21:$C$83,2,FALSE),FALSE)</f>
        <v>0</v>
      </c>
      <c r="AI46" s="491"/>
      <c r="AJ46" s="491"/>
      <c r="AK46" s="582"/>
      <c r="AL46" s="580" t="b">
        <f t="shared" ca="1" si="22"/>
        <v>1</v>
      </c>
      <c r="AM46" s="580" t="b">
        <f t="shared" ca="1" si="23"/>
        <v>1</v>
      </c>
      <c r="AN46" s="485"/>
      <c r="AO46" s="485"/>
      <c r="AP46" s="485"/>
      <c r="AQ46" s="485"/>
      <c r="AR46" s="485"/>
      <c r="AS46" s="485"/>
      <c r="AT46" s="51"/>
      <c r="AU46" s="51"/>
      <c r="AV46" s="51"/>
      <c r="AW46" s="51"/>
      <c r="AX46" s="51"/>
      <c r="AY46" s="51"/>
      <c r="AZ46" s="51"/>
    </row>
    <row r="47" spans="1:52" ht="15.7" customHeight="1" x14ac:dyDescent="0.3">
      <c r="A47" s="479"/>
      <c r="B47" s="26">
        <f>'1. Studienberatung T.M.JJ'!B47</f>
        <v>112</v>
      </c>
      <c r="C47" s="576" t="b">
        <f t="shared" ref="C47:C83" si="32">$AC47</f>
        <v>0</v>
      </c>
      <c r="D47" s="380"/>
      <c r="E47" s="778" t="str">
        <f t="shared" ref="E47:E83" ca="1" si="33">IF($B47&gt;0,OFFSET(lvliste,$W47,W$8),"")</f>
        <v>Mathematik III</v>
      </c>
      <c r="F47" s="779"/>
      <c r="G47" s="596">
        <f t="shared" ref="G47:G83" ca="1" si="34">IF($B47&gt;0,OFFSET(lvliste,$W47,X$8),"")</f>
        <v>4112</v>
      </c>
      <c r="H47" s="86" t="str">
        <f t="shared" ref="H47:H83" ca="1" si="35">IF($B47&gt;0,OFFSET(lvliste,$W47,Y$8),"")</f>
        <v>Meister</v>
      </c>
      <c r="I47" s="86" t="str">
        <f t="shared" ref="I47:I83" ca="1" si="36">IF($B47&gt;0,OFFSET(lvliste,$W47,Z$8),"")</f>
        <v>WS</v>
      </c>
      <c r="J47" s="381">
        <f t="shared" ref="J47:J83" ca="1" si="37">IF(AND($AL47,$B47&gt;0),OFFSET(lvliste,$W47,AA$8),0)</f>
        <v>0</v>
      </c>
      <c r="K47" s="381">
        <f t="shared" ref="K47:K83" ca="1" si="38">IF(AND($AL47,$B47&gt;0),OFFSET(lvliste,$W47,AB$8),0)</f>
        <v>0</v>
      </c>
      <c r="L47" s="381">
        <f t="shared" ref="L47:L83" ca="1" si="39">IF(AND($AL47,$B47&gt;0),OFFSET(lvliste,$W47,AC$8),0)</f>
        <v>0</v>
      </c>
      <c r="M47" s="381">
        <f t="shared" ref="M47:M83" ca="1" si="40">IF(AND($AL47,$B47&gt;0),OFFSET(lvliste,$W47,AD$8),0)</f>
        <v>0</v>
      </c>
      <c r="N47" s="230"/>
      <c r="O47" s="225">
        <f t="shared" ref="O47:O83" ca="1" si="41">IF(AND($AM47,$B47&gt;0),OFFSET(lvliste,$W47,AA$8),0)</f>
        <v>0</v>
      </c>
      <c r="P47" s="225">
        <f t="shared" ref="P47:P83" ca="1" si="42">IF(AND($AM47,$B47&gt;0),OFFSET(lvliste,$W47,AB$8),0)</f>
        <v>0</v>
      </c>
      <c r="Q47" s="225">
        <f t="shared" ref="Q47:Q83" ca="1" si="43">IF(AND($AM47,$B47&gt;0),OFFSET(lvliste,$W47,AC$8),0)</f>
        <v>0</v>
      </c>
      <c r="R47" s="225">
        <f t="shared" ref="R47:R83" ca="1" si="44">IF(AND($AM47,$B47&gt;0),OFFSET(lvliste,$W47,AD$8),0)</f>
        <v>0</v>
      </c>
      <c r="S47" s="32">
        <f t="shared" ca="1" si="27"/>
        <v>0</v>
      </c>
      <c r="T47" s="33">
        <f t="shared" ca="1" si="28"/>
        <v>0</v>
      </c>
      <c r="U47" s="33">
        <f t="shared" ca="1" si="29"/>
        <v>0</v>
      </c>
      <c r="V47" s="33"/>
      <c r="W47" s="231">
        <f t="shared" ref="W47:W83" si="45">IF($B47&gt;0,VLOOKUP($B47,lvlistenbereich,2,FALSE)-$V$10,0)</f>
        <v>32</v>
      </c>
      <c r="X47" s="51"/>
      <c r="Y47" s="51"/>
      <c r="Z47" s="51"/>
      <c r="AA47" s="51"/>
      <c r="AB47" s="51"/>
      <c r="AC47" s="576" t="b">
        <f>OR((TRIM($D47)="x"),(TRIM($D47)="X"))</f>
        <v>0</v>
      </c>
      <c r="AD47" s="576" t="b">
        <f>OR((TRIM($D47)="Z"),(TRIM($D47)="z"))</f>
        <v>0</v>
      </c>
      <c r="AE47" s="583" t="b">
        <f t="shared" ca="1" si="30"/>
        <v>0</v>
      </c>
      <c r="AF47" s="583" t="b">
        <f t="shared" ref="AF47:AF83" ca="1" si="46">IF($B47&gt;0,OFFSET(lvliste,$W47,$Y$10),FALSE)</f>
        <v>0</v>
      </c>
      <c r="AG47" s="583">
        <f t="shared" ref="AG47:AG83" ca="1" si="47">OFFSET(lvliste,$W47,$W$10)</f>
        <v>0</v>
      </c>
      <c r="AH47" s="581" t="b">
        <f t="shared" ca="1" si="31"/>
        <v>0</v>
      </c>
      <c r="AI47" s="584">
        <f t="shared" ref="AI47:AI83" ca="1" si="48">OFFSET(lvliste,$W47,$X$10)</f>
        <v>0</v>
      </c>
      <c r="AJ47" s="584" t="b">
        <f t="shared" ref="AJ47:AJ83" ca="1" si="49">IF($AI47&gt;0,VLOOKUP($AI47,$B$21:$B$83,2,FALSE),FALSE)</f>
        <v>0</v>
      </c>
      <c r="AK47" s="583" t="b">
        <f t="shared" ca="1" si="19"/>
        <v>0</v>
      </c>
      <c r="AL47" s="580" t="b">
        <f t="shared" ca="1" si="22"/>
        <v>0</v>
      </c>
      <c r="AM47" s="580" t="b">
        <f t="shared" ca="1" si="23"/>
        <v>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5.7" customHeight="1" x14ac:dyDescent="0.3">
      <c r="A48" s="479"/>
      <c r="B48" s="26">
        <f>'1. Studienberatung T.M.JJ'!B48</f>
        <v>117</v>
      </c>
      <c r="C48" s="576" t="b">
        <f t="shared" si="32"/>
        <v>0</v>
      </c>
      <c r="D48" s="380"/>
      <c r="E48" s="778" t="str">
        <f t="shared" ca="1" si="33"/>
        <v>Mathematik III - Differentialgleichungen/Funktionentheorie</v>
      </c>
      <c r="F48" s="779"/>
      <c r="G48" s="87">
        <f t="shared" ca="1" si="34"/>
        <v>4111</v>
      </c>
      <c r="H48" s="87" t="str">
        <f t="shared" ca="1" si="35"/>
        <v>Strampp</v>
      </c>
      <c r="I48" s="87" t="str">
        <f t="shared" ca="1" si="36"/>
        <v>WS</v>
      </c>
      <c r="J48" s="379">
        <f t="shared" ca="1" si="37"/>
        <v>0</v>
      </c>
      <c r="K48" s="379">
        <f t="shared" ca="1" si="38"/>
        <v>0</v>
      </c>
      <c r="L48" s="379">
        <f t="shared" ca="1" si="39"/>
        <v>0</v>
      </c>
      <c r="M48" s="379">
        <f t="shared" ca="1" si="40"/>
        <v>0</v>
      </c>
      <c r="N48" s="230"/>
      <c r="O48" s="225">
        <f t="shared" ca="1" si="41"/>
        <v>0</v>
      </c>
      <c r="P48" s="225">
        <f t="shared" ca="1" si="42"/>
        <v>0</v>
      </c>
      <c r="Q48" s="225">
        <f t="shared" ca="1" si="43"/>
        <v>0</v>
      </c>
      <c r="R48" s="225">
        <f t="shared" ca="1" si="44"/>
        <v>0</v>
      </c>
      <c r="S48" s="32">
        <f t="shared" ca="1" si="27"/>
        <v>0</v>
      </c>
      <c r="T48" s="33">
        <f t="shared" ca="1" si="28"/>
        <v>0</v>
      </c>
      <c r="U48" s="33">
        <f t="shared" ca="1" si="29"/>
        <v>0</v>
      </c>
      <c r="V48" s="33"/>
      <c r="W48" s="231">
        <f t="shared" si="45"/>
        <v>37</v>
      </c>
      <c r="X48" s="51"/>
      <c r="Y48" s="51"/>
      <c r="Z48" s="51"/>
      <c r="AA48" s="51"/>
      <c r="AB48" s="51"/>
      <c r="AC48" s="576" t="b">
        <f t="shared" ref="AC48:AC83" si="50">OR((TRIM($D48)="x"),(TRIM($D48)="X"))</f>
        <v>0</v>
      </c>
      <c r="AD48" s="576" t="b">
        <f t="shared" ref="AD48:AD83" si="51">OR((TRIM($D48)="Z"),(TRIM($D48)="z"))</f>
        <v>0</v>
      </c>
      <c r="AE48" s="583" t="b">
        <f t="shared" ca="1" si="30"/>
        <v>0</v>
      </c>
      <c r="AF48" s="583" t="b">
        <f t="shared" ca="1" si="46"/>
        <v>0</v>
      </c>
      <c r="AG48" s="583">
        <f t="shared" ca="1" si="47"/>
        <v>0</v>
      </c>
      <c r="AH48" s="581" t="b">
        <f t="shared" ca="1" si="31"/>
        <v>0</v>
      </c>
      <c r="AI48" s="584">
        <f t="shared" ca="1" si="48"/>
        <v>0</v>
      </c>
      <c r="AJ48" s="584" t="b">
        <f t="shared" ca="1" si="49"/>
        <v>0</v>
      </c>
      <c r="AK48" s="583" t="b">
        <f t="shared" ca="1" si="19"/>
        <v>0</v>
      </c>
      <c r="AL48" s="580" t="b">
        <f t="shared" ca="1" si="22"/>
        <v>0</v>
      </c>
      <c r="AM48" s="580" t="b">
        <f t="shared" ca="1" si="23"/>
        <v>0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.7" customHeight="1" x14ac:dyDescent="0.3">
      <c r="A49" s="479"/>
      <c r="B49" s="26">
        <f>'1. Studienberatung T.M.JJ'!B49</f>
        <v>120</v>
      </c>
      <c r="C49" s="576" t="b">
        <f t="shared" si="32"/>
        <v>0</v>
      </c>
      <c r="D49" s="380"/>
      <c r="E49" s="778" t="str">
        <f t="shared" ca="1" si="33"/>
        <v>Differentialgleichungen für Master-Ingenieurwissenschaften</v>
      </c>
      <c r="F49" s="779"/>
      <c r="G49" s="87">
        <f t="shared" ca="1" si="34"/>
        <v>4219</v>
      </c>
      <c r="H49" s="87" t="str">
        <f t="shared" ca="1" si="35"/>
        <v>Strampp</v>
      </c>
      <c r="I49" s="87" t="str">
        <f t="shared" ca="1" si="36"/>
        <v>WS</v>
      </c>
      <c r="J49" s="379">
        <f t="shared" ca="1" si="37"/>
        <v>0</v>
      </c>
      <c r="K49" s="379">
        <f t="shared" ca="1" si="38"/>
        <v>0</v>
      </c>
      <c r="L49" s="379">
        <f t="shared" ca="1" si="39"/>
        <v>0</v>
      </c>
      <c r="M49" s="379">
        <f t="shared" ca="1" si="40"/>
        <v>0</v>
      </c>
      <c r="N49" s="230"/>
      <c r="O49" s="225">
        <f t="shared" ca="1" si="41"/>
        <v>0</v>
      </c>
      <c r="P49" s="225">
        <f t="shared" ca="1" si="42"/>
        <v>0</v>
      </c>
      <c r="Q49" s="225">
        <f t="shared" ca="1" si="43"/>
        <v>0</v>
      </c>
      <c r="R49" s="225">
        <f t="shared" ca="1" si="44"/>
        <v>0</v>
      </c>
      <c r="S49" s="32">
        <f t="shared" ca="1" si="27"/>
        <v>0</v>
      </c>
      <c r="T49" s="33">
        <f t="shared" ca="1" si="28"/>
        <v>0</v>
      </c>
      <c r="U49" s="33">
        <f t="shared" ca="1" si="29"/>
        <v>0</v>
      </c>
      <c r="V49" s="33"/>
      <c r="W49" s="231">
        <f t="shared" si="45"/>
        <v>40</v>
      </c>
      <c r="X49" s="51"/>
      <c r="Y49" s="51"/>
      <c r="Z49" s="51"/>
      <c r="AA49" s="51"/>
      <c r="AB49" s="51"/>
      <c r="AC49" s="576" t="b">
        <f t="shared" si="50"/>
        <v>0</v>
      </c>
      <c r="AD49" s="576" t="b">
        <f t="shared" si="51"/>
        <v>0</v>
      </c>
      <c r="AE49" s="583" t="b">
        <f t="shared" ca="1" si="30"/>
        <v>0</v>
      </c>
      <c r="AF49" s="583" t="b">
        <f t="shared" ca="1" si="46"/>
        <v>0</v>
      </c>
      <c r="AG49" s="583">
        <f t="shared" ca="1" si="47"/>
        <v>0</v>
      </c>
      <c r="AH49" s="581" t="b">
        <f t="shared" ca="1" si="31"/>
        <v>0</v>
      </c>
      <c r="AI49" s="584">
        <f t="shared" ca="1" si="48"/>
        <v>0</v>
      </c>
      <c r="AJ49" s="584" t="b">
        <f t="shared" ca="1" si="49"/>
        <v>0</v>
      </c>
      <c r="AK49" s="583" t="b">
        <f t="shared" ca="1" si="19"/>
        <v>0</v>
      </c>
      <c r="AL49" s="580" t="b">
        <f t="shared" ca="1" si="22"/>
        <v>0</v>
      </c>
      <c r="AM49" s="580" t="b">
        <f t="shared" ca="1" si="23"/>
        <v>0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5" customHeight="1" x14ac:dyDescent="0.3">
      <c r="A50" s="479"/>
      <c r="B50" s="26">
        <f>'1. Studienberatung T.M.JJ'!B50</f>
        <v>113</v>
      </c>
      <c r="C50" s="576" t="b">
        <f t="shared" si="32"/>
        <v>0</v>
      </c>
      <c r="D50" s="380"/>
      <c r="E50" s="778" t="str">
        <f t="shared" ca="1" si="33"/>
        <v xml:space="preserve">Höhere Mathematik IV: Stochastik für Ing. </v>
      </c>
      <c r="F50" s="779"/>
      <c r="G50" s="87">
        <f t="shared" ca="1" si="34"/>
        <v>4110</v>
      </c>
      <c r="H50" s="87" t="str">
        <f t="shared" ca="1" si="35"/>
        <v>Heil</v>
      </c>
      <c r="I50" s="87" t="str">
        <f t="shared" ca="1" si="36"/>
        <v>WS</v>
      </c>
      <c r="J50" s="379">
        <f t="shared" ca="1" si="37"/>
        <v>0</v>
      </c>
      <c r="K50" s="379">
        <f t="shared" ca="1" si="38"/>
        <v>0</v>
      </c>
      <c r="L50" s="379">
        <f t="shared" ca="1" si="39"/>
        <v>0</v>
      </c>
      <c r="M50" s="379">
        <f t="shared" ca="1" si="40"/>
        <v>0</v>
      </c>
      <c r="N50" s="230"/>
      <c r="O50" s="225">
        <f t="shared" ca="1" si="41"/>
        <v>0</v>
      </c>
      <c r="P50" s="225">
        <f t="shared" ca="1" si="42"/>
        <v>0</v>
      </c>
      <c r="Q50" s="225">
        <f t="shared" ca="1" si="43"/>
        <v>0</v>
      </c>
      <c r="R50" s="225">
        <f t="shared" ca="1" si="44"/>
        <v>0</v>
      </c>
      <c r="S50" s="32">
        <f t="shared" ca="1" si="27"/>
        <v>0</v>
      </c>
      <c r="T50" s="33">
        <f t="shared" ca="1" si="28"/>
        <v>0</v>
      </c>
      <c r="U50" s="33">
        <f t="shared" ca="1" si="29"/>
        <v>0</v>
      </c>
      <c r="V50" s="33"/>
      <c r="W50" s="231">
        <f t="shared" si="45"/>
        <v>33</v>
      </c>
      <c r="X50" s="51"/>
      <c r="Y50" s="51"/>
      <c r="Z50" s="51"/>
      <c r="AA50" s="51"/>
      <c r="AB50" s="51"/>
      <c r="AC50" s="576" t="b">
        <f t="shared" si="50"/>
        <v>0</v>
      </c>
      <c r="AD50" s="576" t="b">
        <f t="shared" si="51"/>
        <v>0</v>
      </c>
      <c r="AE50" s="583" t="b">
        <f t="shared" ca="1" si="30"/>
        <v>0</v>
      </c>
      <c r="AF50" s="583" t="b">
        <f t="shared" ca="1" si="46"/>
        <v>0</v>
      </c>
      <c r="AG50" s="583">
        <f t="shared" ca="1" si="47"/>
        <v>0</v>
      </c>
      <c r="AH50" s="581" t="b">
        <f t="shared" ca="1" si="31"/>
        <v>0</v>
      </c>
      <c r="AI50" s="584">
        <f t="shared" ca="1" si="48"/>
        <v>0</v>
      </c>
      <c r="AJ50" s="584" t="b">
        <f t="shared" ca="1" si="49"/>
        <v>0</v>
      </c>
      <c r="AK50" s="583" t="b">
        <f t="shared" ca="1" si="19"/>
        <v>0</v>
      </c>
      <c r="AL50" s="580" t="b">
        <f t="shared" ca="1" si="22"/>
        <v>0</v>
      </c>
      <c r="AM50" s="580" t="b">
        <f t="shared" ca="1" si="23"/>
        <v>0</v>
      </c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5.7" customHeight="1" x14ac:dyDescent="0.3">
      <c r="A51" s="479"/>
      <c r="B51" s="26">
        <f>'1. Studienberatung T.M.JJ'!B51</f>
        <v>114</v>
      </c>
      <c r="C51" s="576" t="b">
        <f t="shared" si="32"/>
        <v>0</v>
      </c>
      <c r="D51" s="380"/>
      <c r="E51" s="778" t="str">
        <f t="shared" ca="1" si="33"/>
        <v>Höhere Mathematik IV: Numerische Mathematik für Ingenieure</v>
      </c>
      <c r="F51" s="779"/>
      <c r="G51" s="87">
        <f t="shared" ca="1" si="34"/>
        <v>4113</v>
      </c>
      <c r="H51" s="87" t="str">
        <f t="shared" ca="1" si="35"/>
        <v>Kemm</v>
      </c>
      <c r="I51" s="87" t="str">
        <f t="shared" ca="1" si="36"/>
        <v>SS</v>
      </c>
      <c r="J51" s="379">
        <f t="shared" ca="1" si="37"/>
        <v>0</v>
      </c>
      <c r="K51" s="379">
        <f t="shared" ca="1" si="38"/>
        <v>0</v>
      </c>
      <c r="L51" s="379">
        <f t="shared" ca="1" si="39"/>
        <v>0</v>
      </c>
      <c r="M51" s="379">
        <f t="shared" ca="1" si="40"/>
        <v>0</v>
      </c>
      <c r="N51" s="230"/>
      <c r="O51" s="225">
        <f t="shared" ca="1" si="41"/>
        <v>0</v>
      </c>
      <c r="P51" s="225">
        <f t="shared" ca="1" si="42"/>
        <v>0</v>
      </c>
      <c r="Q51" s="225">
        <f t="shared" ca="1" si="43"/>
        <v>0</v>
      </c>
      <c r="R51" s="225">
        <f t="shared" ca="1" si="44"/>
        <v>0</v>
      </c>
      <c r="S51" s="32">
        <f t="shared" ca="1" si="27"/>
        <v>0</v>
      </c>
      <c r="T51" s="33">
        <f t="shared" ca="1" si="28"/>
        <v>0</v>
      </c>
      <c r="U51" s="33">
        <f t="shared" ca="1" si="29"/>
        <v>0</v>
      </c>
      <c r="V51" s="33"/>
      <c r="W51" s="231">
        <f t="shared" si="45"/>
        <v>34</v>
      </c>
      <c r="X51" s="51"/>
      <c r="Y51" s="51"/>
      <c r="Z51" s="51"/>
      <c r="AA51" s="51"/>
      <c r="AB51" s="51"/>
      <c r="AC51" s="576" t="b">
        <f t="shared" si="50"/>
        <v>0</v>
      </c>
      <c r="AD51" s="576" t="b">
        <f t="shared" si="51"/>
        <v>0</v>
      </c>
      <c r="AE51" s="583" t="b">
        <f t="shared" ca="1" si="30"/>
        <v>0</v>
      </c>
      <c r="AF51" s="583" t="b">
        <f t="shared" ca="1" si="46"/>
        <v>0</v>
      </c>
      <c r="AG51" s="583">
        <f t="shared" ca="1" si="47"/>
        <v>0</v>
      </c>
      <c r="AH51" s="581" t="b">
        <f t="shared" ca="1" si="31"/>
        <v>0</v>
      </c>
      <c r="AI51" s="584">
        <f t="shared" ca="1" si="48"/>
        <v>0</v>
      </c>
      <c r="AJ51" s="584" t="b">
        <f t="shared" ca="1" si="49"/>
        <v>0</v>
      </c>
      <c r="AK51" s="583" t="b">
        <f t="shared" ca="1" si="19"/>
        <v>0</v>
      </c>
      <c r="AL51" s="580" t="b">
        <f t="shared" ca="1" si="22"/>
        <v>0</v>
      </c>
      <c r="AM51" s="580" t="b">
        <f t="shared" ca="1" si="23"/>
        <v>0</v>
      </c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5.7" customHeight="1" x14ac:dyDescent="0.3">
      <c r="A52" s="479"/>
      <c r="B52" s="26">
        <f>'1. Studienberatung T.M.JJ'!B52</f>
        <v>103</v>
      </c>
      <c r="C52" s="576" t="b">
        <f t="shared" si="32"/>
        <v>0</v>
      </c>
      <c r="D52" s="380"/>
      <c r="E52" s="778" t="str">
        <f t="shared" ca="1" si="33"/>
        <v>Turbomaschinen Teil 1 (statt Pfl.-LV Turbomasch. Lawerenz)</v>
      </c>
      <c r="F52" s="779"/>
      <c r="G52" s="87">
        <f t="shared" ca="1" si="34"/>
        <v>4256</v>
      </c>
      <c r="H52" s="87" t="str">
        <f t="shared" ca="1" si="35"/>
        <v>Krumme</v>
      </c>
      <c r="I52" s="87" t="str">
        <f t="shared" ca="1" si="36"/>
        <v>WS</v>
      </c>
      <c r="J52" s="379">
        <f t="shared" ca="1" si="37"/>
        <v>0</v>
      </c>
      <c r="K52" s="379">
        <f t="shared" ca="1" si="38"/>
        <v>0</v>
      </c>
      <c r="L52" s="379">
        <f t="shared" ca="1" si="39"/>
        <v>0</v>
      </c>
      <c r="M52" s="379">
        <f t="shared" ca="1" si="40"/>
        <v>0</v>
      </c>
      <c r="N52" s="230"/>
      <c r="O52" s="225">
        <f t="shared" ca="1" si="41"/>
        <v>0</v>
      </c>
      <c r="P52" s="225">
        <f t="shared" ca="1" si="42"/>
        <v>0</v>
      </c>
      <c r="Q52" s="225">
        <f t="shared" ca="1" si="43"/>
        <v>0</v>
      </c>
      <c r="R52" s="225">
        <f t="shared" ca="1" si="44"/>
        <v>0</v>
      </c>
      <c r="S52" s="32">
        <f t="shared" ca="1" si="27"/>
        <v>0</v>
      </c>
      <c r="T52" s="33">
        <f t="shared" ca="1" si="28"/>
        <v>0</v>
      </c>
      <c r="U52" s="33">
        <f t="shared" ca="1" si="29"/>
        <v>0</v>
      </c>
      <c r="V52" s="33"/>
      <c r="W52" s="231">
        <f t="shared" si="45"/>
        <v>23</v>
      </c>
      <c r="X52" s="51"/>
      <c r="Y52" s="51"/>
      <c r="Z52" s="51"/>
      <c r="AA52" s="51"/>
      <c r="AB52" s="51"/>
      <c r="AC52" s="576" t="b">
        <f t="shared" si="50"/>
        <v>0</v>
      </c>
      <c r="AD52" s="576" t="b">
        <f t="shared" si="51"/>
        <v>0</v>
      </c>
      <c r="AE52" s="583" t="b">
        <f t="shared" ca="1" si="30"/>
        <v>0</v>
      </c>
      <c r="AF52" s="583" t="b">
        <f t="shared" ca="1" si="46"/>
        <v>0</v>
      </c>
      <c r="AG52" s="583">
        <f t="shared" ca="1" si="47"/>
        <v>0</v>
      </c>
      <c r="AH52" s="581" t="b">
        <f t="shared" ca="1" si="31"/>
        <v>0</v>
      </c>
      <c r="AI52" s="584">
        <f t="shared" ca="1" si="48"/>
        <v>0</v>
      </c>
      <c r="AJ52" s="584" t="b">
        <f t="shared" ca="1" si="49"/>
        <v>0</v>
      </c>
      <c r="AK52" s="583" t="b">
        <f t="shared" ca="1" si="19"/>
        <v>0</v>
      </c>
      <c r="AL52" s="580" t="b">
        <f t="shared" ca="1" si="22"/>
        <v>0</v>
      </c>
      <c r="AM52" s="580" t="b">
        <f t="shared" ca="1" si="23"/>
        <v>0</v>
      </c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5.7" customHeight="1" x14ac:dyDescent="0.3">
      <c r="A53" s="479"/>
      <c r="B53" s="26">
        <f>'1. Studienberatung T.M.JJ'!B53</f>
        <v>104</v>
      </c>
      <c r="C53" s="576" t="b">
        <f t="shared" si="32"/>
        <v>0</v>
      </c>
      <c r="D53" s="380"/>
      <c r="E53" s="778" t="str">
        <f t="shared" ca="1" si="33"/>
        <v>Strömungsmechanik I (statt Pfl.-LV Fluiddynamik Lawerenz)</v>
      </c>
      <c r="F53" s="779"/>
      <c r="G53" s="87">
        <f t="shared" ca="1" si="34"/>
        <v>4122</v>
      </c>
      <c r="H53" s="87" t="str">
        <f t="shared" ca="1" si="35"/>
        <v>Wünsch</v>
      </c>
      <c r="I53" s="87" t="str">
        <f t="shared" ca="1" si="36"/>
        <v>SS</v>
      </c>
      <c r="J53" s="379">
        <f t="shared" ca="1" si="37"/>
        <v>0</v>
      </c>
      <c r="K53" s="379">
        <f t="shared" ca="1" si="38"/>
        <v>0</v>
      </c>
      <c r="L53" s="379">
        <f t="shared" ca="1" si="39"/>
        <v>0</v>
      </c>
      <c r="M53" s="379">
        <f t="shared" ca="1" si="40"/>
        <v>0</v>
      </c>
      <c r="N53" s="230"/>
      <c r="O53" s="225">
        <f t="shared" ca="1" si="41"/>
        <v>0</v>
      </c>
      <c r="P53" s="225">
        <f t="shared" ca="1" si="42"/>
        <v>0</v>
      </c>
      <c r="Q53" s="225">
        <f t="shared" ca="1" si="43"/>
        <v>0</v>
      </c>
      <c r="R53" s="225">
        <f t="shared" ca="1" si="44"/>
        <v>0</v>
      </c>
      <c r="S53" s="32">
        <f t="shared" ca="1" si="27"/>
        <v>0</v>
      </c>
      <c r="T53" s="33">
        <f t="shared" ca="1" si="28"/>
        <v>0</v>
      </c>
      <c r="U53" s="33">
        <f t="shared" ca="1" si="29"/>
        <v>0</v>
      </c>
      <c r="V53" s="33"/>
      <c r="W53" s="231">
        <f t="shared" si="45"/>
        <v>24</v>
      </c>
      <c r="X53" s="51"/>
      <c r="Y53" s="51"/>
      <c r="Z53" s="51"/>
      <c r="AA53" s="51"/>
      <c r="AB53" s="51"/>
      <c r="AC53" s="576" t="b">
        <f t="shared" si="50"/>
        <v>0</v>
      </c>
      <c r="AD53" s="576" t="b">
        <f t="shared" si="51"/>
        <v>0</v>
      </c>
      <c r="AE53" s="583" t="b">
        <f t="shared" ca="1" si="30"/>
        <v>0</v>
      </c>
      <c r="AF53" s="583" t="b">
        <f t="shared" ca="1" si="46"/>
        <v>0</v>
      </c>
      <c r="AG53" s="583">
        <f t="shared" ca="1" si="47"/>
        <v>0</v>
      </c>
      <c r="AH53" s="581" t="b">
        <f t="shared" ca="1" si="31"/>
        <v>0</v>
      </c>
      <c r="AI53" s="584">
        <f t="shared" ca="1" si="48"/>
        <v>0</v>
      </c>
      <c r="AJ53" s="584" t="b">
        <f t="shared" ca="1" si="49"/>
        <v>0</v>
      </c>
      <c r="AK53" s="583" t="b">
        <f t="shared" ca="1" si="19"/>
        <v>0</v>
      </c>
      <c r="AL53" s="580" t="b">
        <f t="shared" ca="1" si="22"/>
        <v>0</v>
      </c>
      <c r="AM53" s="580" t="b">
        <f t="shared" ca="1" si="23"/>
        <v>0</v>
      </c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5.7" customHeight="1" x14ac:dyDescent="0.3">
      <c r="A54" s="479"/>
      <c r="B54" s="26">
        <f>'1. Studienberatung T.M.JJ'!B54</f>
        <v>122</v>
      </c>
      <c r="C54" s="576" t="b">
        <f t="shared" si="32"/>
        <v>0</v>
      </c>
      <c r="D54" s="380"/>
      <c r="E54" s="778" t="str">
        <f t="shared" ca="1" si="33"/>
        <v>Strömungsmechanik II</v>
      </c>
      <c r="F54" s="779"/>
      <c r="G54" s="87">
        <f t="shared" ca="1" si="34"/>
        <v>4273</v>
      </c>
      <c r="H54" s="87" t="str">
        <f t="shared" ca="1" si="35"/>
        <v>Wünsch</v>
      </c>
      <c r="I54" s="87" t="str">
        <f t="shared" ca="1" si="36"/>
        <v>WS</v>
      </c>
      <c r="J54" s="379">
        <f t="shared" ca="1" si="37"/>
        <v>0</v>
      </c>
      <c r="K54" s="379">
        <f t="shared" ca="1" si="38"/>
        <v>0</v>
      </c>
      <c r="L54" s="379">
        <f t="shared" ca="1" si="39"/>
        <v>0</v>
      </c>
      <c r="M54" s="379">
        <f t="shared" ca="1" si="40"/>
        <v>0</v>
      </c>
      <c r="N54" s="230"/>
      <c r="O54" s="225">
        <f t="shared" ca="1" si="41"/>
        <v>0</v>
      </c>
      <c r="P54" s="225">
        <f t="shared" ca="1" si="42"/>
        <v>0</v>
      </c>
      <c r="Q54" s="225">
        <f t="shared" ca="1" si="43"/>
        <v>0</v>
      </c>
      <c r="R54" s="225">
        <f t="shared" ca="1" si="44"/>
        <v>0</v>
      </c>
      <c r="S54" s="32">
        <f t="shared" ca="1" si="27"/>
        <v>0</v>
      </c>
      <c r="T54" s="33">
        <f t="shared" ca="1" si="28"/>
        <v>0</v>
      </c>
      <c r="U54" s="33">
        <f t="shared" ca="1" si="29"/>
        <v>0</v>
      </c>
      <c r="V54" s="33"/>
      <c r="W54" s="231">
        <f t="shared" si="45"/>
        <v>42</v>
      </c>
      <c r="X54" s="51"/>
      <c r="Y54" s="51"/>
      <c r="Z54" s="51"/>
      <c r="AA54" s="51"/>
      <c r="AB54" s="51"/>
      <c r="AC54" s="576" t="b">
        <f t="shared" si="50"/>
        <v>0</v>
      </c>
      <c r="AD54" s="576" t="b">
        <f t="shared" si="51"/>
        <v>0</v>
      </c>
      <c r="AE54" s="583" t="b">
        <f t="shared" ca="1" si="30"/>
        <v>0</v>
      </c>
      <c r="AF54" s="583" t="b">
        <f t="shared" ca="1" si="46"/>
        <v>0</v>
      </c>
      <c r="AG54" s="583">
        <f t="shared" ca="1" si="47"/>
        <v>0</v>
      </c>
      <c r="AH54" s="581" t="b">
        <f t="shared" ca="1" si="31"/>
        <v>0</v>
      </c>
      <c r="AI54" s="584">
        <f t="shared" ca="1" si="48"/>
        <v>0</v>
      </c>
      <c r="AJ54" s="584" t="b">
        <f t="shared" ca="1" si="49"/>
        <v>0</v>
      </c>
      <c r="AK54" s="583" t="b">
        <f t="shared" ca="1" si="19"/>
        <v>0</v>
      </c>
      <c r="AL54" s="580" t="b">
        <f t="shared" ca="1" si="22"/>
        <v>0</v>
      </c>
      <c r="AM54" s="580" t="b">
        <f t="shared" ca="1" si="23"/>
        <v>0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5.7" customHeight="1" x14ac:dyDescent="0.3">
      <c r="A55" s="479"/>
      <c r="B55" s="26">
        <f>'1. Studienberatung T.M.JJ'!B55</f>
        <v>105</v>
      </c>
      <c r="C55" s="576" t="b">
        <f t="shared" si="32"/>
        <v>0</v>
      </c>
      <c r="D55" s="380"/>
      <c r="E55" s="778" t="str">
        <f t="shared" ca="1" si="33"/>
        <v>Höhere Strömungsmechanik</v>
      </c>
      <c r="F55" s="779"/>
      <c r="G55" s="87">
        <f t="shared" ca="1" si="34"/>
        <v>4118</v>
      </c>
      <c r="H55" s="87" t="str">
        <f t="shared" ca="1" si="35"/>
        <v>Wünsch</v>
      </c>
      <c r="I55" s="87" t="str">
        <f t="shared" ca="1" si="36"/>
        <v>SS</v>
      </c>
      <c r="J55" s="379">
        <f t="shared" ca="1" si="37"/>
        <v>0</v>
      </c>
      <c r="K55" s="379">
        <f t="shared" ca="1" si="38"/>
        <v>0</v>
      </c>
      <c r="L55" s="379">
        <f t="shared" ca="1" si="39"/>
        <v>0</v>
      </c>
      <c r="M55" s="379">
        <f t="shared" ca="1" si="40"/>
        <v>0</v>
      </c>
      <c r="N55" s="230"/>
      <c r="O55" s="225">
        <f t="shared" ca="1" si="41"/>
        <v>0</v>
      </c>
      <c r="P55" s="225">
        <f t="shared" ca="1" si="42"/>
        <v>0</v>
      </c>
      <c r="Q55" s="225">
        <f t="shared" ca="1" si="43"/>
        <v>0</v>
      </c>
      <c r="R55" s="225">
        <f t="shared" ca="1" si="44"/>
        <v>0</v>
      </c>
      <c r="S55" s="32">
        <f t="shared" ca="1" si="27"/>
        <v>0</v>
      </c>
      <c r="T55" s="33">
        <f t="shared" ca="1" si="28"/>
        <v>0</v>
      </c>
      <c r="U55" s="33">
        <f t="shared" ca="1" si="29"/>
        <v>0</v>
      </c>
      <c r="V55" s="33"/>
      <c r="W55" s="231">
        <f t="shared" si="45"/>
        <v>25</v>
      </c>
      <c r="X55" s="51"/>
      <c r="Y55" s="51"/>
      <c r="Z55" s="51"/>
      <c r="AA55" s="51"/>
      <c r="AB55" s="51"/>
      <c r="AC55" s="576" t="b">
        <f t="shared" si="50"/>
        <v>0</v>
      </c>
      <c r="AD55" s="576" t="b">
        <f t="shared" si="51"/>
        <v>0</v>
      </c>
      <c r="AE55" s="583" t="b">
        <f t="shared" ca="1" si="30"/>
        <v>0</v>
      </c>
      <c r="AF55" s="583" t="b">
        <f t="shared" ca="1" si="46"/>
        <v>0</v>
      </c>
      <c r="AG55" s="583">
        <f t="shared" ca="1" si="47"/>
        <v>0</v>
      </c>
      <c r="AH55" s="581" t="b">
        <f t="shared" ca="1" si="31"/>
        <v>0</v>
      </c>
      <c r="AI55" s="584">
        <f t="shared" ca="1" si="48"/>
        <v>0</v>
      </c>
      <c r="AJ55" s="584" t="b">
        <f t="shared" ca="1" si="49"/>
        <v>0</v>
      </c>
      <c r="AK55" s="583" t="b">
        <f t="shared" ca="1" si="19"/>
        <v>0</v>
      </c>
      <c r="AL55" s="580" t="b">
        <f t="shared" ca="1" si="22"/>
        <v>0</v>
      </c>
      <c r="AM55" s="580" t="b">
        <f t="shared" ca="1" si="23"/>
        <v>0</v>
      </c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5.7" customHeight="1" x14ac:dyDescent="0.3">
      <c r="A56" s="479"/>
      <c r="B56" s="26">
        <f>'1. Studienberatung T.M.JJ'!B56</f>
        <v>119</v>
      </c>
      <c r="C56" s="576" t="b">
        <f t="shared" si="32"/>
        <v>0</v>
      </c>
      <c r="D56" s="380"/>
      <c r="E56" s="778" t="str">
        <f t="shared" ca="1" si="33"/>
        <v xml:space="preserve">Numerische Berechnung von Strömungen </v>
      </c>
      <c r="F56" s="779"/>
      <c r="G56" s="87">
        <f t="shared" ca="1" si="34"/>
        <v>4116</v>
      </c>
      <c r="H56" s="87" t="str">
        <f t="shared" ca="1" si="35"/>
        <v>Wünsch</v>
      </c>
      <c r="I56" s="87" t="str">
        <f t="shared" ca="1" si="36"/>
        <v>WS</v>
      </c>
      <c r="J56" s="379">
        <f t="shared" ca="1" si="37"/>
        <v>0</v>
      </c>
      <c r="K56" s="379">
        <f t="shared" ca="1" si="38"/>
        <v>0</v>
      </c>
      <c r="L56" s="379">
        <f t="shared" ca="1" si="39"/>
        <v>0</v>
      </c>
      <c r="M56" s="379">
        <f t="shared" ca="1" si="40"/>
        <v>0</v>
      </c>
      <c r="N56" s="230"/>
      <c r="O56" s="225">
        <f t="shared" ca="1" si="41"/>
        <v>0</v>
      </c>
      <c r="P56" s="225">
        <f t="shared" ca="1" si="42"/>
        <v>0</v>
      </c>
      <c r="Q56" s="225">
        <f t="shared" ca="1" si="43"/>
        <v>0</v>
      </c>
      <c r="R56" s="225">
        <f t="shared" ca="1" si="44"/>
        <v>0</v>
      </c>
      <c r="S56" s="32">
        <f t="shared" ca="1" si="27"/>
        <v>0</v>
      </c>
      <c r="T56" s="33">
        <f t="shared" ca="1" si="28"/>
        <v>0</v>
      </c>
      <c r="U56" s="33">
        <f t="shared" ca="1" si="29"/>
        <v>0</v>
      </c>
      <c r="V56" s="33"/>
      <c r="W56" s="231">
        <f t="shared" si="45"/>
        <v>39</v>
      </c>
      <c r="X56" s="51"/>
      <c r="Y56" s="51"/>
      <c r="Z56" s="51"/>
      <c r="AA56" s="51"/>
      <c r="AB56" s="51"/>
      <c r="AC56" s="576" t="b">
        <f t="shared" si="50"/>
        <v>0</v>
      </c>
      <c r="AD56" s="576" t="b">
        <f t="shared" si="51"/>
        <v>0</v>
      </c>
      <c r="AE56" s="583" t="b">
        <f t="shared" ca="1" si="30"/>
        <v>0</v>
      </c>
      <c r="AF56" s="583" t="b">
        <f t="shared" ca="1" si="46"/>
        <v>0</v>
      </c>
      <c r="AG56" s="583">
        <f t="shared" ca="1" si="47"/>
        <v>0</v>
      </c>
      <c r="AH56" s="581" t="b">
        <f t="shared" ca="1" si="31"/>
        <v>0</v>
      </c>
      <c r="AI56" s="584">
        <f t="shared" ca="1" si="48"/>
        <v>0</v>
      </c>
      <c r="AJ56" s="584" t="b">
        <f t="shared" ca="1" si="49"/>
        <v>0</v>
      </c>
      <c r="AK56" s="583" t="b">
        <f t="shared" ca="1" si="19"/>
        <v>0</v>
      </c>
      <c r="AL56" s="580" t="b">
        <f t="shared" ca="1" si="22"/>
        <v>0</v>
      </c>
      <c r="AM56" s="580" t="b">
        <f t="shared" ca="1" si="23"/>
        <v>0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.7" customHeight="1" x14ac:dyDescent="0.3">
      <c r="A57" s="479"/>
      <c r="B57" s="26">
        <f>'1. Studienberatung T.M.JJ'!B57</f>
        <v>102</v>
      </c>
      <c r="C57" s="576" t="b">
        <f t="shared" si="32"/>
        <v>0</v>
      </c>
      <c r="D57" s="380"/>
      <c r="E57" s="778" t="str">
        <f t="shared" ca="1" si="33"/>
        <v>Elektrische Anlagen und Hochspannungstechnik I</v>
      </c>
      <c r="F57" s="779"/>
      <c r="G57" s="87">
        <f t="shared" ca="1" si="34"/>
        <v>4124</v>
      </c>
      <c r="H57" s="87" t="str">
        <f t="shared" ca="1" si="35"/>
        <v>Wels</v>
      </c>
      <c r="I57" s="87" t="str">
        <f t="shared" ca="1" si="36"/>
        <v>WS</v>
      </c>
      <c r="J57" s="379">
        <f t="shared" ca="1" si="37"/>
        <v>0</v>
      </c>
      <c r="K57" s="379">
        <f t="shared" ca="1" si="38"/>
        <v>0</v>
      </c>
      <c r="L57" s="379">
        <f t="shared" ca="1" si="39"/>
        <v>0</v>
      </c>
      <c r="M57" s="379">
        <f t="shared" ca="1" si="40"/>
        <v>0</v>
      </c>
      <c r="N57" s="230"/>
      <c r="O57" s="225">
        <f t="shared" ca="1" si="41"/>
        <v>0</v>
      </c>
      <c r="P57" s="225">
        <f t="shared" ca="1" si="42"/>
        <v>0</v>
      </c>
      <c r="Q57" s="225">
        <f t="shared" ca="1" si="43"/>
        <v>0</v>
      </c>
      <c r="R57" s="225">
        <f t="shared" ca="1" si="44"/>
        <v>0</v>
      </c>
      <c r="S57" s="32">
        <f t="shared" ca="1" si="27"/>
        <v>0</v>
      </c>
      <c r="T57" s="33">
        <f t="shared" ca="1" si="28"/>
        <v>0</v>
      </c>
      <c r="U57" s="33">
        <f t="shared" ca="1" si="29"/>
        <v>0</v>
      </c>
      <c r="V57" s="33"/>
      <c r="W57" s="231">
        <f t="shared" si="45"/>
        <v>22</v>
      </c>
      <c r="X57" s="51"/>
      <c r="Y57" s="51"/>
      <c r="Z57" s="51"/>
      <c r="AA57" s="51"/>
      <c r="AB57" s="51"/>
      <c r="AC57" s="576" t="b">
        <f t="shared" si="50"/>
        <v>0</v>
      </c>
      <c r="AD57" s="576" t="b">
        <f t="shared" si="51"/>
        <v>0</v>
      </c>
      <c r="AE57" s="583" t="b">
        <f t="shared" ca="1" si="30"/>
        <v>0</v>
      </c>
      <c r="AF57" s="583" t="b">
        <f t="shared" ca="1" si="46"/>
        <v>0</v>
      </c>
      <c r="AG57" s="583">
        <f t="shared" ca="1" si="47"/>
        <v>0</v>
      </c>
      <c r="AH57" s="581" t="b">
        <f t="shared" ca="1" si="31"/>
        <v>0</v>
      </c>
      <c r="AI57" s="584">
        <f t="shared" ca="1" si="48"/>
        <v>0</v>
      </c>
      <c r="AJ57" s="584" t="b">
        <f t="shared" ca="1" si="49"/>
        <v>0</v>
      </c>
      <c r="AK57" s="583" t="b">
        <f t="shared" ca="1" si="19"/>
        <v>0</v>
      </c>
      <c r="AL57" s="580" t="b">
        <f t="shared" ca="1" si="22"/>
        <v>0</v>
      </c>
      <c r="AM57" s="580" t="b">
        <f t="shared" ca="1" si="23"/>
        <v>0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5.7" customHeight="1" x14ac:dyDescent="0.3">
      <c r="A58" s="479"/>
      <c r="B58" s="26">
        <f>'1. Studienberatung T.M.JJ'!B58</f>
        <v>101</v>
      </c>
      <c r="C58" s="576" t="b">
        <f t="shared" si="32"/>
        <v>0</v>
      </c>
      <c r="D58" s="380"/>
      <c r="E58" s="778" t="str">
        <f t="shared" ca="1" si="33"/>
        <v>Elektrische Anlagen und Hochspannungstechnik II</v>
      </c>
      <c r="F58" s="779"/>
      <c r="G58" s="87">
        <f t="shared" ca="1" si="34"/>
        <v>4125</v>
      </c>
      <c r="H58" s="87" t="str">
        <f t="shared" ca="1" si="35"/>
        <v>Wels</v>
      </c>
      <c r="I58" s="87" t="str">
        <f t="shared" ca="1" si="36"/>
        <v>SS</v>
      </c>
      <c r="J58" s="379">
        <f t="shared" ca="1" si="37"/>
        <v>0</v>
      </c>
      <c r="K58" s="379">
        <f t="shared" ca="1" si="38"/>
        <v>0</v>
      </c>
      <c r="L58" s="379">
        <f t="shared" ca="1" si="39"/>
        <v>0</v>
      </c>
      <c r="M58" s="379">
        <f t="shared" ca="1" si="40"/>
        <v>0</v>
      </c>
      <c r="N58" s="230"/>
      <c r="O58" s="225">
        <f t="shared" ca="1" si="41"/>
        <v>0</v>
      </c>
      <c r="P58" s="225">
        <f t="shared" ca="1" si="42"/>
        <v>0</v>
      </c>
      <c r="Q58" s="225">
        <f t="shared" ca="1" si="43"/>
        <v>0</v>
      </c>
      <c r="R58" s="225">
        <f t="shared" ca="1" si="44"/>
        <v>0</v>
      </c>
      <c r="S58" s="32">
        <f t="shared" ca="1" si="27"/>
        <v>0</v>
      </c>
      <c r="T58" s="33">
        <f t="shared" ca="1" si="28"/>
        <v>0</v>
      </c>
      <c r="U58" s="33">
        <f t="shared" ca="1" si="29"/>
        <v>0</v>
      </c>
      <c r="V58" s="33"/>
      <c r="W58" s="231">
        <f t="shared" si="45"/>
        <v>21</v>
      </c>
      <c r="X58" s="51"/>
      <c r="Y58" s="51"/>
      <c r="Z58" s="51"/>
      <c r="AA58" s="51"/>
      <c r="AB58" s="51"/>
      <c r="AC58" s="576" t="b">
        <f t="shared" si="50"/>
        <v>0</v>
      </c>
      <c r="AD58" s="576" t="b">
        <f t="shared" si="51"/>
        <v>0</v>
      </c>
      <c r="AE58" s="583" t="b">
        <f t="shared" ca="1" si="30"/>
        <v>0</v>
      </c>
      <c r="AF58" s="583" t="b">
        <f t="shared" ca="1" si="46"/>
        <v>0</v>
      </c>
      <c r="AG58" s="583">
        <f t="shared" ca="1" si="47"/>
        <v>0</v>
      </c>
      <c r="AH58" s="581" t="b">
        <f t="shared" ca="1" si="31"/>
        <v>0</v>
      </c>
      <c r="AI58" s="584">
        <f t="shared" ca="1" si="48"/>
        <v>0</v>
      </c>
      <c r="AJ58" s="584" t="b">
        <f t="shared" ca="1" si="49"/>
        <v>0</v>
      </c>
      <c r="AK58" s="583" t="b">
        <f t="shared" ca="1" si="19"/>
        <v>0</v>
      </c>
      <c r="AL58" s="580" t="b">
        <f t="shared" ca="1" si="22"/>
        <v>0</v>
      </c>
      <c r="AM58" s="580" t="b">
        <f t="shared" ca="1" si="23"/>
        <v>0</v>
      </c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5.7" customHeight="1" x14ac:dyDescent="0.3">
      <c r="A59" s="479"/>
      <c r="B59" s="26">
        <f>'1. Studienberatung T.M.JJ'!B59</f>
        <v>108</v>
      </c>
      <c r="C59" s="576" t="b">
        <f t="shared" si="32"/>
        <v>0</v>
      </c>
      <c r="D59" s="380"/>
      <c r="E59" s="778" t="str">
        <f t="shared" ca="1" si="33"/>
        <v>Wärmeübertragung I (statt Pfl.-LV Wärmeübertragung Jordan)</v>
      </c>
      <c r="F59" s="779"/>
      <c r="G59" s="87">
        <f t="shared" ca="1" si="34"/>
        <v>4120</v>
      </c>
      <c r="H59" s="87" t="str">
        <f t="shared" ca="1" si="35"/>
        <v>Luke</v>
      </c>
      <c r="I59" s="87" t="str">
        <f t="shared" ca="1" si="36"/>
        <v>SS</v>
      </c>
      <c r="J59" s="379">
        <f t="shared" ca="1" si="37"/>
        <v>0</v>
      </c>
      <c r="K59" s="379">
        <f t="shared" ca="1" si="38"/>
        <v>0</v>
      </c>
      <c r="L59" s="379">
        <f t="shared" ca="1" si="39"/>
        <v>0</v>
      </c>
      <c r="M59" s="379">
        <f t="shared" ca="1" si="40"/>
        <v>0</v>
      </c>
      <c r="N59" s="230"/>
      <c r="O59" s="225">
        <f t="shared" ca="1" si="41"/>
        <v>0</v>
      </c>
      <c r="P59" s="225">
        <f t="shared" ca="1" si="42"/>
        <v>0</v>
      </c>
      <c r="Q59" s="225">
        <f t="shared" ca="1" si="43"/>
        <v>0</v>
      </c>
      <c r="R59" s="225">
        <f t="shared" ca="1" si="44"/>
        <v>0</v>
      </c>
      <c r="S59" s="32">
        <f t="shared" ca="1" si="27"/>
        <v>0</v>
      </c>
      <c r="T59" s="33">
        <f t="shared" ca="1" si="28"/>
        <v>0</v>
      </c>
      <c r="U59" s="33">
        <f t="shared" ca="1" si="29"/>
        <v>0</v>
      </c>
      <c r="V59" s="33"/>
      <c r="W59" s="231">
        <f t="shared" si="45"/>
        <v>28</v>
      </c>
      <c r="X59" s="51"/>
      <c r="Y59" s="51"/>
      <c r="Z59" s="51"/>
      <c r="AA59" s="51"/>
      <c r="AB59" s="51"/>
      <c r="AC59" s="576" t="b">
        <f t="shared" si="50"/>
        <v>0</v>
      </c>
      <c r="AD59" s="576" t="b">
        <f t="shared" si="51"/>
        <v>0</v>
      </c>
      <c r="AE59" s="583" t="b">
        <f t="shared" ca="1" si="30"/>
        <v>0</v>
      </c>
      <c r="AF59" s="583" t="b">
        <f t="shared" ca="1" si="46"/>
        <v>0</v>
      </c>
      <c r="AG59" s="583">
        <f t="shared" ca="1" si="47"/>
        <v>0</v>
      </c>
      <c r="AH59" s="581" t="b">
        <f t="shared" ca="1" si="31"/>
        <v>0</v>
      </c>
      <c r="AI59" s="584">
        <f t="shared" ca="1" si="48"/>
        <v>0</v>
      </c>
      <c r="AJ59" s="584" t="b">
        <f t="shared" ca="1" si="49"/>
        <v>0</v>
      </c>
      <c r="AK59" s="583" t="b">
        <f t="shared" ca="1" si="19"/>
        <v>0</v>
      </c>
      <c r="AL59" s="580" t="b">
        <f t="shared" ca="1" si="22"/>
        <v>0</v>
      </c>
      <c r="AM59" s="580" t="b">
        <f t="shared" ca="1" si="23"/>
        <v>0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5.7" customHeight="1" x14ac:dyDescent="0.3">
      <c r="A60" s="479"/>
      <c r="B60" s="26">
        <f>'1. Studienberatung T.M.JJ'!B60</f>
        <v>109</v>
      </c>
      <c r="C60" s="576" t="b">
        <f t="shared" si="32"/>
        <v>0</v>
      </c>
      <c r="D60" s="380"/>
      <c r="E60" s="778" t="str">
        <f t="shared" ca="1" si="33"/>
        <v>Wärmeübertragung II</v>
      </c>
      <c r="F60" s="779"/>
      <c r="G60" s="87">
        <f t="shared" ca="1" si="34"/>
        <v>4117</v>
      </c>
      <c r="H60" s="87" t="str">
        <f t="shared" ca="1" si="35"/>
        <v>Luke</v>
      </c>
      <c r="I60" s="87" t="str">
        <f t="shared" ca="1" si="36"/>
        <v>WS</v>
      </c>
      <c r="J60" s="379">
        <f t="shared" ca="1" si="37"/>
        <v>0</v>
      </c>
      <c r="K60" s="379">
        <f t="shared" ca="1" si="38"/>
        <v>0</v>
      </c>
      <c r="L60" s="379">
        <f t="shared" ca="1" si="39"/>
        <v>0</v>
      </c>
      <c r="M60" s="379">
        <f t="shared" ca="1" si="40"/>
        <v>0</v>
      </c>
      <c r="N60" s="230"/>
      <c r="O60" s="225">
        <f t="shared" ca="1" si="41"/>
        <v>0</v>
      </c>
      <c r="P60" s="225">
        <f t="shared" ca="1" si="42"/>
        <v>0</v>
      </c>
      <c r="Q60" s="225">
        <f t="shared" ca="1" si="43"/>
        <v>0</v>
      </c>
      <c r="R60" s="225">
        <f t="shared" ca="1" si="44"/>
        <v>0</v>
      </c>
      <c r="S60" s="32">
        <f t="shared" ca="1" si="27"/>
        <v>0</v>
      </c>
      <c r="T60" s="33">
        <f t="shared" ca="1" si="28"/>
        <v>0</v>
      </c>
      <c r="U60" s="33">
        <f t="shared" ca="1" si="29"/>
        <v>0</v>
      </c>
      <c r="V60" s="33"/>
      <c r="W60" s="231">
        <f t="shared" si="45"/>
        <v>29</v>
      </c>
      <c r="X60" s="51"/>
      <c r="Y60" s="51"/>
      <c r="Z60" s="51"/>
      <c r="AA60" s="51"/>
      <c r="AB60" s="51"/>
      <c r="AC60" s="576" t="b">
        <f t="shared" si="50"/>
        <v>0</v>
      </c>
      <c r="AD60" s="576" t="b">
        <f t="shared" si="51"/>
        <v>0</v>
      </c>
      <c r="AE60" s="583" t="b">
        <f t="shared" ca="1" si="30"/>
        <v>0</v>
      </c>
      <c r="AF60" s="583" t="b">
        <f t="shared" ca="1" si="46"/>
        <v>0</v>
      </c>
      <c r="AG60" s="583">
        <f t="shared" ca="1" si="47"/>
        <v>0</v>
      </c>
      <c r="AH60" s="581" t="b">
        <f t="shared" ca="1" si="31"/>
        <v>0</v>
      </c>
      <c r="AI60" s="584">
        <f t="shared" ca="1" si="48"/>
        <v>0</v>
      </c>
      <c r="AJ60" s="584" t="b">
        <f t="shared" ca="1" si="49"/>
        <v>0</v>
      </c>
      <c r="AK60" s="583" t="b">
        <f t="shared" ca="1" si="19"/>
        <v>0</v>
      </c>
      <c r="AL60" s="580" t="b">
        <f t="shared" ca="1" si="22"/>
        <v>0</v>
      </c>
      <c r="AM60" s="580" t="b">
        <f t="shared" ca="1" si="23"/>
        <v>0</v>
      </c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5.7" customHeight="1" x14ac:dyDescent="0.3">
      <c r="A61" s="479"/>
      <c r="B61" s="26">
        <f>'1. Studienberatung T.M.JJ'!B61</f>
        <v>106</v>
      </c>
      <c r="C61" s="576" t="b">
        <f t="shared" si="32"/>
        <v>0</v>
      </c>
      <c r="D61" s="380"/>
      <c r="E61" s="778" t="str">
        <f t="shared" ca="1" si="33"/>
        <v>Technische Thermodynamik I (statt Pfl.-LV Thermodynamik Jordan)</v>
      </c>
      <c r="F61" s="779"/>
      <c r="G61" s="87">
        <f t="shared" ca="1" si="34"/>
        <v>4119</v>
      </c>
      <c r="H61" s="87" t="str">
        <f t="shared" ca="1" si="35"/>
        <v>Luke</v>
      </c>
      <c r="I61" s="87" t="str">
        <f t="shared" ca="1" si="36"/>
        <v>SS</v>
      </c>
      <c r="J61" s="379">
        <f t="shared" ca="1" si="37"/>
        <v>0</v>
      </c>
      <c r="K61" s="379">
        <f t="shared" ca="1" si="38"/>
        <v>0</v>
      </c>
      <c r="L61" s="379">
        <f t="shared" ca="1" si="39"/>
        <v>0</v>
      </c>
      <c r="M61" s="379">
        <f t="shared" ca="1" si="40"/>
        <v>0</v>
      </c>
      <c r="N61" s="230"/>
      <c r="O61" s="225">
        <f t="shared" ca="1" si="41"/>
        <v>0</v>
      </c>
      <c r="P61" s="225">
        <f t="shared" ca="1" si="42"/>
        <v>0</v>
      </c>
      <c r="Q61" s="225">
        <f t="shared" ca="1" si="43"/>
        <v>0</v>
      </c>
      <c r="R61" s="225">
        <f t="shared" ca="1" si="44"/>
        <v>0</v>
      </c>
      <c r="S61" s="32">
        <f t="shared" ca="1" si="27"/>
        <v>0</v>
      </c>
      <c r="T61" s="33">
        <f t="shared" ca="1" si="28"/>
        <v>0</v>
      </c>
      <c r="U61" s="33">
        <f t="shared" ca="1" si="29"/>
        <v>0</v>
      </c>
      <c r="V61" s="33"/>
      <c r="W61" s="231">
        <f t="shared" si="45"/>
        <v>26</v>
      </c>
      <c r="X61" s="51"/>
      <c r="Y61" s="51"/>
      <c r="Z61" s="51"/>
      <c r="AA61" s="51"/>
      <c r="AB61" s="51"/>
      <c r="AC61" s="576" t="b">
        <f t="shared" si="50"/>
        <v>0</v>
      </c>
      <c r="AD61" s="576" t="b">
        <f t="shared" si="51"/>
        <v>0</v>
      </c>
      <c r="AE61" s="583" t="b">
        <f t="shared" ca="1" si="30"/>
        <v>0</v>
      </c>
      <c r="AF61" s="583" t="b">
        <f t="shared" ca="1" si="46"/>
        <v>0</v>
      </c>
      <c r="AG61" s="583">
        <f t="shared" ca="1" si="47"/>
        <v>0</v>
      </c>
      <c r="AH61" s="581" t="b">
        <f t="shared" ca="1" si="31"/>
        <v>0</v>
      </c>
      <c r="AI61" s="584">
        <f t="shared" ca="1" si="48"/>
        <v>0</v>
      </c>
      <c r="AJ61" s="584" t="b">
        <f t="shared" ca="1" si="49"/>
        <v>0</v>
      </c>
      <c r="AK61" s="583" t="b">
        <f t="shared" ca="1" si="19"/>
        <v>0</v>
      </c>
      <c r="AL61" s="580" t="b">
        <f t="shared" ca="1" si="22"/>
        <v>0</v>
      </c>
      <c r="AM61" s="580" t="b">
        <f t="shared" ca="1" si="23"/>
        <v>0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5.7" customHeight="1" x14ac:dyDescent="0.3">
      <c r="A62" s="479"/>
      <c r="B62" s="26">
        <f>'1. Studienberatung T.M.JJ'!B62</f>
        <v>107</v>
      </c>
      <c r="C62" s="576" t="b">
        <f t="shared" si="32"/>
        <v>0</v>
      </c>
      <c r="D62" s="380"/>
      <c r="E62" s="778" t="str">
        <f t="shared" ca="1" si="33"/>
        <v>Technische Thermodynamik II</v>
      </c>
      <c r="F62" s="779"/>
      <c r="G62" s="87">
        <f t="shared" ca="1" si="34"/>
        <v>4123</v>
      </c>
      <c r="H62" s="87" t="str">
        <f t="shared" ca="1" si="35"/>
        <v>Luke</v>
      </c>
      <c r="I62" s="87" t="str">
        <f t="shared" ca="1" si="36"/>
        <v>WS</v>
      </c>
      <c r="J62" s="379">
        <f t="shared" ca="1" si="37"/>
        <v>0</v>
      </c>
      <c r="K62" s="379">
        <f t="shared" ca="1" si="38"/>
        <v>0</v>
      </c>
      <c r="L62" s="379">
        <f t="shared" ca="1" si="39"/>
        <v>0</v>
      </c>
      <c r="M62" s="379">
        <f t="shared" ca="1" si="40"/>
        <v>0</v>
      </c>
      <c r="N62" s="230"/>
      <c r="O62" s="225">
        <f t="shared" ca="1" si="41"/>
        <v>0</v>
      </c>
      <c r="P62" s="225">
        <f t="shared" ca="1" si="42"/>
        <v>0</v>
      </c>
      <c r="Q62" s="225">
        <f t="shared" ca="1" si="43"/>
        <v>0</v>
      </c>
      <c r="R62" s="225">
        <f t="shared" ca="1" si="44"/>
        <v>0</v>
      </c>
      <c r="S62" s="32">
        <f ca="1">SUM(J62:M62)*N62</f>
        <v>0</v>
      </c>
      <c r="T62" s="33">
        <f t="shared" ca="1" si="28"/>
        <v>0</v>
      </c>
      <c r="U62" s="33">
        <f ca="1">T62*SUM(J62:M62)</f>
        <v>0</v>
      </c>
      <c r="V62" s="33"/>
      <c r="W62" s="231">
        <f t="shared" si="45"/>
        <v>27</v>
      </c>
      <c r="X62" s="51"/>
      <c r="Y62" s="51"/>
      <c r="Z62" s="51"/>
      <c r="AA62" s="51"/>
      <c r="AB62" s="51"/>
      <c r="AC62" s="576" t="b">
        <f t="shared" si="50"/>
        <v>0</v>
      </c>
      <c r="AD62" s="576" t="b">
        <f t="shared" si="51"/>
        <v>0</v>
      </c>
      <c r="AE62" s="583" t="b">
        <f t="shared" ca="1" si="30"/>
        <v>0</v>
      </c>
      <c r="AF62" s="583" t="b">
        <f t="shared" ca="1" si="46"/>
        <v>0</v>
      </c>
      <c r="AG62" s="583">
        <f t="shared" ca="1" si="47"/>
        <v>0</v>
      </c>
      <c r="AH62" s="581" t="b">
        <f t="shared" ca="1" si="31"/>
        <v>0</v>
      </c>
      <c r="AI62" s="584">
        <f t="shared" ca="1" si="48"/>
        <v>0</v>
      </c>
      <c r="AJ62" s="584" t="b">
        <f t="shared" ca="1" si="49"/>
        <v>0</v>
      </c>
      <c r="AK62" s="583" t="b">
        <f t="shared" ca="1" si="19"/>
        <v>0</v>
      </c>
      <c r="AL62" s="580" t="b">
        <f t="shared" ca="1" si="22"/>
        <v>0</v>
      </c>
      <c r="AM62" s="580" t="b">
        <f t="shared" ca="1" si="23"/>
        <v>0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5.7" customHeight="1" x14ac:dyDescent="0.3">
      <c r="A63" s="479"/>
      <c r="B63" s="26">
        <f>'1. Studienberatung T.M.JJ'!B63</f>
        <v>118</v>
      </c>
      <c r="C63" s="576" t="b">
        <f t="shared" si="32"/>
        <v>0</v>
      </c>
      <c r="D63" s="380"/>
      <c r="E63" s="778" t="str">
        <f t="shared" ca="1" si="33"/>
        <v>Thermodynamik der Gemische</v>
      </c>
      <c r="F63" s="779"/>
      <c r="G63" s="87">
        <f t="shared" ca="1" si="34"/>
        <v>4259</v>
      </c>
      <c r="H63" s="87" t="str">
        <f t="shared" ca="1" si="35"/>
        <v>Luke</v>
      </c>
      <c r="I63" s="87" t="str">
        <f t="shared" ca="1" si="36"/>
        <v>WS</v>
      </c>
      <c r="J63" s="379">
        <f t="shared" ca="1" si="37"/>
        <v>0</v>
      </c>
      <c r="K63" s="379">
        <f t="shared" ca="1" si="38"/>
        <v>0</v>
      </c>
      <c r="L63" s="379">
        <f t="shared" ca="1" si="39"/>
        <v>0</v>
      </c>
      <c r="M63" s="379">
        <f t="shared" ca="1" si="40"/>
        <v>0</v>
      </c>
      <c r="N63" s="230"/>
      <c r="O63" s="225">
        <f t="shared" ca="1" si="41"/>
        <v>0</v>
      </c>
      <c r="P63" s="225">
        <f t="shared" ca="1" si="42"/>
        <v>0</v>
      </c>
      <c r="Q63" s="225">
        <f t="shared" ca="1" si="43"/>
        <v>0</v>
      </c>
      <c r="R63" s="225">
        <f t="shared" ca="1" si="44"/>
        <v>0</v>
      </c>
      <c r="S63" s="32">
        <f ca="1">SUM(J63:M63)*N63</f>
        <v>0</v>
      </c>
      <c r="T63" s="33">
        <f t="shared" ca="1" si="28"/>
        <v>0</v>
      </c>
      <c r="U63" s="33">
        <f ca="1">T63*SUM(J63:M63)</f>
        <v>0</v>
      </c>
      <c r="V63" s="33"/>
      <c r="W63" s="231">
        <f t="shared" si="45"/>
        <v>38</v>
      </c>
      <c r="X63" s="51"/>
      <c r="Y63" s="51"/>
      <c r="Z63" s="51"/>
      <c r="AA63" s="51"/>
      <c r="AB63" s="51"/>
      <c r="AC63" s="576" t="b">
        <f t="shared" si="50"/>
        <v>0</v>
      </c>
      <c r="AD63" s="576" t="b">
        <f t="shared" si="51"/>
        <v>0</v>
      </c>
      <c r="AE63" s="583" t="b">
        <f t="shared" ca="1" si="30"/>
        <v>0</v>
      </c>
      <c r="AF63" s="583" t="b">
        <f t="shared" ca="1" si="46"/>
        <v>0</v>
      </c>
      <c r="AG63" s="583">
        <f t="shared" ca="1" si="47"/>
        <v>0</v>
      </c>
      <c r="AH63" s="581" t="b">
        <f t="shared" ca="1" si="31"/>
        <v>0</v>
      </c>
      <c r="AI63" s="584">
        <f t="shared" ca="1" si="48"/>
        <v>0</v>
      </c>
      <c r="AJ63" s="584" t="b">
        <f t="shared" ca="1" si="49"/>
        <v>0</v>
      </c>
      <c r="AK63" s="583" t="b">
        <f t="shared" ca="1" si="19"/>
        <v>0</v>
      </c>
      <c r="AL63" s="580" t="b">
        <f t="shared" ca="1" si="22"/>
        <v>0</v>
      </c>
      <c r="AM63" s="580" t="b">
        <f t="shared" ca="1" si="23"/>
        <v>0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5.7" customHeight="1" x14ac:dyDescent="0.3">
      <c r="A64" s="479"/>
      <c r="B64" s="26">
        <f>'1. Studienberatung T.M.JJ'!B64</f>
        <v>110</v>
      </c>
      <c r="C64" s="576" t="b">
        <f t="shared" si="32"/>
        <v>0</v>
      </c>
      <c r="D64" s="380"/>
      <c r="E64" s="778" t="str">
        <f t="shared" ca="1" si="33"/>
        <v>Technische Mechanik 1 für Elektrotechniker und Mechatroniker</v>
      </c>
      <c r="F64" s="779"/>
      <c r="G64" s="87">
        <f t="shared" ca="1" si="34"/>
        <v>4114</v>
      </c>
      <c r="H64" s="87" t="str">
        <f t="shared" ca="1" si="35"/>
        <v>Matzenmiller</v>
      </c>
      <c r="I64" s="87" t="str">
        <f t="shared" ca="1" si="36"/>
        <v>SS</v>
      </c>
      <c r="J64" s="379">
        <f t="shared" ca="1" si="37"/>
        <v>0</v>
      </c>
      <c r="K64" s="379">
        <f t="shared" ca="1" si="38"/>
        <v>0</v>
      </c>
      <c r="L64" s="379">
        <f t="shared" ca="1" si="39"/>
        <v>0</v>
      </c>
      <c r="M64" s="379">
        <f t="shared" ca="1" si="40"/>
        <v>0</v>
      </c>
      <c r="N64" s="230"/>
      <c r="O64" s="225">
        <f t="shared" ca="1" si="41"/>
        <v>0</v>
      </c>
      <c r="P64" s="225">
        <f t="shared" ca="1" si="42"/>
        <v>0</v>
      </c>
      <c r="Q64" s="225">
        <f t="shared" ca="1" si="43"/>
        <v>0</v>
      </c>
      <c r="R64" s="225">
        <f t="shared" ca="1" si="44"/>
        <v>0</v>
      </c>
      <c r="S64" s="32">
        <f ca="1">SUM(J64:M64)*N64</f>
        <v>0</v>
      </c>
      <c r="T64" s="33">
        <f t="shared" ca="1" si="28"/>
        <v>0</v>
      </c>
      <c r="U64" s="33">
        <f ca="1">T64*SUM(J64:M64)</f>
        <v>0</v>
      </c>
      <c r="V64" s="33"/>
      <c r="W64" s="231">
        <f t="shared" si="45"/>
        <v>30</v>
      </c>
      <c r="X64" s="51"/>
      <c r="Y64" s="51"/>
      <c r="Z64" s="51"/>
      <c r="AA64" s="51"/>
      <c r="AB64" s="51"/>
      <c r="AC64" s="576" t="b">
        <f t="shared" si="50"/>
        <v>0</v>
      </c>
      <c r="AD64" s="576" t="b">
        <f t="shared" si="51"/>
        <v>0</v>
      </c>
      <c r="AE64" s="583" t="b">
        <f t="shared" ca="1" si="30"/>
        <v>0</v>
      </c>
      <c r="AF64" s="583" t="b">
        <f t="shared" ca="1" si="46"/>
        <v>0</v>
      </c>
      <c r="AG64" s="583">
        <f t="shared" ca="1" si="47"/>
        <v>0</v>
      </c>
      <c r="AH64" s="581" t="b">
        <f t="shared" ca="1" si="31"/>
        <v>0</v>
      </c>
      <c r="AI64" s="584">
        <f t="shared" ca="1" si="48"/>
        <v>0</v>
      </c>
      <c r="AJ64" s="584" t="b">
        <f t="shared" ca="1" si="49"/>
        <v>0</v>
      </c>
      <c r="AK64" s="583" t="b">
        <f t="shared" ca="1" si="19"/>
        <v>0</v>
      </c>
      <c r="AL64" s="580" t="b">
        <f t="shared" ca="1" si="22"/>
        <v>0</v>
      </c>
      <c r="AM64" s="580" t="b">
        <f t="shared" ca="1" si="23"/>
        <v>0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5.7" customHeight="1" x14ac:dyDescent="0.3">
      <c r="A65" s="479"/>
      <c r="B65" s="26">
        <f>'1. Studienberatung T.M.JJ'!B65</f>
        <v>111</v>
      </c>
      <c r="C65" s="576" t="b">
        <f t="shared" si="32"/>
        <v>0</v>
      </c>
      <c r="D65" s="380"/>
      <c r="E65" s="778" t="str">
        <f t="shared" ca="1" si="33"/>
        <v>Technische Mechanik 2 für Elektrotechnik und Mechatronik</v>
      </c>
      <c r="F65" s="779"/>
      <c r="G65" s="87">
        <f t="shared" ca="1" si="34"/>
        <v>4115</v>
      </c>
      <c r="H65" s="87" t="str">
        <f t="shared" ca="1" si="35"/>
        <v>Matzenmiller</v>
      </c>
      <c r="I65" s="87" t="str">
        <f t="shared" ca="1" si="36"/>
        <v>WS</v>
      </c>
      <c r="J65" s="379">
        <f t="shared" ca="1" si="37"/>
        <v>0</v>
      </c>
      <c r="K65" s="379">
        <f t="shared" ca="1" si="38"/>
        <v>0</v>
      </c>
      <c r="L65" s="379">
        <f t="shared" ca="1" si="39"/>
        <v>0</v>
      </c>
      <c r="M65" s="379">
        <f t="shared" ca="1" si="40"/>
        <v>0</v>
      </c>
      <c r="N65" s="230"/>
      <c r="O65" s="225">
        <f t="shared" ca="1" si="41"/>
        <v>0</v>
      </c>
      <c r="P65" s="225">
        <f t="shared" ca="1" si="42"/>
        <v>0</v>
      </c>
      <c r="Q65" s="225">
        <f t="shared" ca="1" si="43"/>
        <v>0</v>
      </c>
      <c r="R65" s="225">
        <f t="shared" ca="1" si="44"/>
        <v>0</v>
      </c>
      <c r="S65" s="32">
        <f ca="1">SUM(J65:M65)*N65</f>
        <v>0</v>
      </c>
      <c r="T65" s="33">
        <f t="shared" ca="1" si="28"/>
        <v>0</v>
      </c>
      <c r="U65" s="33">
        <f ca="1">T65*SUM(J65:M65)</f>
        <v>0</v>
      </c>
      <c r="V65" s="33"/>
      <c r="W65" s="231">
        <f t="shared" si="45"/>
        <v>31</v>
      </c>
      <c r="X65" s="51"/>
      <c r="Y65" s="51"/>
      <c r="Z65" s="51"/>
      <c r="AA65" s="51"/>
      <c r="AB65" s="51"/>
      <c r="AC65" s="576" t="b">
        <f t="shared" si="50"/>
        <v>0</v>
      </c>
      <c r="AD65" s="576" t="b">
        <f t="shared" si="51"/>
        <v>0</v>
      </c>
      <c r="AE65" s="583" t="b">
        <f t="shared" ca="1" si="30"/>
        <v>0</v>
      </c>
      <c r="AF65" s="583" t="b">
        <f t="shared" ca="1" si="46"/>
        <v>0</v>
      </c>
      <c r="AG65" s="583">
        <f t="shared" ca="1" si="47"/>
        <v>0</v>
      </c>
      <c r="AH65" s="581" t="b">
        <f t="shared" ca="1" si="31"/>
        <v>0</v>
      </c>
      <c r="AI65" s="584">
        <f t="shared" ca="1" si="48"/>
        <v>0</v>
      </c>
      <c r="AJ65" s="584" t="b">
        <f t="shared" ca="1" si="49"/>
        <v>0</v>
      </c>
      <c r="AK65" s="583" t="b">
        <f t="shared" ca="1" si="19"/>
        <v>0</v>
      </c>
      <c r="AL65" s="580" t="b">
        <f t="shared" ca="1" si="22"/>
        <v>0</v>
      </c>
      <c r="AM65" s="580" t="b">
        <f t="shared" ca="1" si="23"/>
        <v>0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5.7" customHeight="1" x14ac:dyDescent="0.3">
      <c r="A66" s="479"/>
      <c r="B66" s="26">
        <f>'1. Studienberatung T.M.JJ'!B66</f>
        <v>115</v>
      </c>
      <c r="C66" s="576" t="b">
        <f t="shared" si="32"/>
        <v>0</v>
      </c>
      <c r="D66" s="380"/>
      <c r="E66" s="778" t="str">
        <f t="shared" ca="1" si="33"/>
        <v>Numerische Mechanik I</v>
      </c>
      <c r="F66" s="779"/>
      <c r="G66" s="87">
        <f t="shared" ca="1" si="34"/>
        <v>4114</v>
      </c>
      <c r="H66" s="87" t="str">
        <f t="shared" ca="1" si="35"/>
        <v>Kuhl</v>
      </c>
      <c r="I66" s="87" t="str">
        <f t="shared" ca="1" si="36"/>
        <v>WS</v>
      </c>
      <c r="J66" s="379">
        <f t="shared" ca="1" si="37"/>
        <v>0</v>
      </c>
      <c r="K66" s="379">
        <f t="shared" ca="1" si="38"/>
        <v>0</v>
      </c>
      <c r="L66" s="379">
        <f t="shared" ca="1" si="39"/>
        <v>0</v>
      </c>
      <c r="M66" s="379">
        <f t="shared" ca="1" si="40"/>
        <v>0</v>
      </c>
      <c r="N66" s="230"/>
      <c r="O66" s="225">
        <f t="shared" ca="1" si="41"/>
        <v>0</v>
      </c>
      <c r="P66" s="225">
        <f t="shared" ca="1" si="42"/>
        <v>0</v>
      </c>
      <c r="Q66" s="225">
        <f t="shared" ca="1" si="43"/>
        <v>0</v>
      </c>
      <c r="R66" s="225">
        <f t="shared" ca="1" si="44"/>
        <v>0</v>
      </c>
      <c r="S66" s="32">
        <f t="shared" ref="S66:S109" ca="1" si="52">SUM(J66:M66)*N66</f>
        <v>0</v>
      </c>
      <c r="T66" s="33">
        <f t="shared" ca="1" si="28"/>
        <v>0</v>
      </c>
      <c r="U66" s="33">
        <f t="shared" ref="U66:U109" ca="1" si="53">T66*SUM(J66:M66)</f>
        <v>0</v>
      </c>
      <c r="V66" s="33"/>
      <c r="W66" s="231">
        <f t="shared" si="45"/>
        <v>35</v>
      </c>
      <c r="X66" s="51"/>
      <c r="Y66" s="51"/>
      <c r="Z66" s="51"/>
      <c r="AA66" s="51"/>
      <c r="AB66" s="51"/>
      <c r="AC66" s="576" t="b">
        <f t="shared" si="50"/>
        <v>0</v>
      </c>
      <c r="AD66" s="576" t="b">
        <f t="shared" si="51"/>
        <v>0</v>
      </c>
      <c r="AE66" s="583" t="b">
        <f t="shared" ca="1" si="30"/>
        <v>0</v>
      </c>
      <c r="AF66" s="583" t="b">
        <f t="shared" ca="1" si="46"/>
        <v>0</v>
      </c>
      <c r="AG66" s="583">
        <f t="shared" ca="1" si="47"/>
        <v>0</v>
      </c>
      <c r="AH66" s="581" t="b">
        <f t="shared" ca="1" si="31"/>
        <v>0</v>
      </c>
      <c r="AI66" s="584">
        <f t="shared" ca="1" si="48"/>
        <v>0</v>
      </c>
      <c r="AJ66" s="584" t="b">
        <f t="shared" ca="1" si="49"/>
        <v>0</v>
      </c>
      <c r="AK66" s="583" t="b">
        <f t="shared" ca="1" si="19"/>
        <v>0</v>
      </c>
      <c r="AL66" s="580" t="b">
        <f t="shared" ca="1" si="22"/>
        <v>0</v>
      </c>
      <c r="AM66" s="580" t="b">
        <f t="shared" ca="1" si="23"/>
        <v>0</v>
      </c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5.7" customHeight="1" x14ac:dyDescent="0.3">
      <c r="A67" s="479"/>
      <c r="B67" s="26">
        <f>'1. Studienberatung T.M.JJ'!B67</f>
        <v>116</v>
      </c>
      <c r="C67" s="576" t="b">
        <f>$AC67</f>
        <v>0</v>
      </c>
      <c r="D67" s="380"/>
      <c r="E67" s="778" t="str">
        <f t="shared" ca="1" si="33"/>
        <v>Numerische Mechanik II</v>
      </c>
      <c r="F67" s="779"/>
      <c r="G67" s="87">
        <f t="shared" ca="1" si="34"/>
        <v>4115</v>
      </c>
      <c r="H67" s="87" t="str">
        <f t="shared" ca="1" si="35"/>
        <v>Kuhl</v>
      </c>
      <c r="I67" s="87" t="str">
        <f t="shared" ca="1" si="36"/>
        <v>SS</v>
      </c>
      <c r="J67" s="379">
        <f t="shared" ca="1" si="37"/>
        <v>0</v>
      </c>
      <c r="K67" s="379">
        <f t="shared" ca="1" si="38"/>
        <v>0</v>
      </c>
      <c r="L67" s="379">
        <f t="shared" ca="1" si="39"/>
        <v>0</v>
      </c>
      <c r="M67" s="379">
        <f t="shared" ca="1" si="40"/>
        <v>0</v>
      </c>
      <c r="N67" s="230"/>
      <c r="O67" s="225">
        <f t="shared" ca="1" si="41"/>
        <v>0</v>
      </c>
      <c r="P67" s="225">
        <f t="shared" ca="1" si="42"/>
        <v>0</v>
      </c>
      <c r="Q67" s="225">
        <f t="shared" ca="1" si="43"/>
        <v>0</v>
      </c>
      <c r="R67" s="225">
        <f t="shared" ca="1" si="44"/>
        <v>0</v>
      </c>
      <c r="S67" s="32">
        <f t="shared" ca="1" si="52"/>
        <v>0</v>
      </c>
      <c r="T67" s="33">
        <f t="shared" ca="1" si="28"/>
        <v>0</v>
      </c>
      <c r="U67" s="33">
        <f t="shared" ca="1" si="53"/>
        <v>0</v>
      </c>
      <c r="V67" s="33"/>
      <c r="W67" s="231">
        <f t="shared" si="45"/>
        <v>36</v>
      </c>
      <c r="X67" s="51"/>
      <c r="Y67" s="51"/>
      <c r="Z67" s="51"/>
      <c r="AA67" s="51"/>
      <c r="AB67" s="51"/>
      <c r="AC67" s="576" t="b">
        <f t="shared" si="50"/>
        <v>0</v>
      </c>
      <c r="AD67" s="576" t="b">
        <f t="shared" si="51"/>
        <v>0</v>
      </c>
      <c r="AE67" s="583" t="b">
        <f t="shared" ca="1" si="30"/>
        <v>0</v>
      </c>
      <c r="AF67" s="583" t="b">
        <f t="shared" ca="1" si="46"/>
        <v>0</v>
      </c>
      <c r="AG67" s="583">
        <f t="shared" ca="1" si="47"/>
        <v>0</v>
      </c>
      <c r="AH67" s="581" t="b">
        <f t="shared" ca="1" si="31"/>
        <v>0</v>
      </c>
      <c r="AI67" s="584">
        <f t="shared" ca="1" si="48"/>
        <v>0</v>
      </c>
      <c r="AJ67" s="584" t="b">
        <f t="shared" ca="1" si="49"/>
        <v>0</v>
      </c>
      <c r="AK67" s="583" t="b">
        <f t="shared" ca="1" si="19"/>
        <v>0</v>
      </c>
      <c r="AL67" s="580" t="b">
        <f t="shared" ca="1" si="22"/>
        <v>0</v>
      </c>
      <c r="AM67" s="580" t="b">
        <f t="shared" ca="1" si="23"/>
        <v>0</v>
      </c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5.7" customHeight="1" x14ac:dyDescent="0.3">
      <c r="A68" s="479"/>
      <c r="B68" s="26">
        <f>'1. Studienberatung T.M.JJ'!B68</f>
        <v>124</v>
      </c>
      <c r="C68" s="576" t="b">
        <f t="shared" si="32"/>
        <v>0</v>
      </c>
      <c r="D68" s="380"/>
      <c r="E68" s="778" t="str">
        <f t="shared" ca="1" si="33"/>
        <v>Optimierungsverfahren</v>
      </c>
      <c r="F68" s="779"/>
      <c r="G68" s="87">
        <f t="shared" ca="1" si="34"/>
        <v>117016</v>
      </c>
      <c r="H68" s="87" t="str">
        <f t="shared" ca="1" si="35"/>
        <v>Stursberg</v>
      </c>
      <c r="I68" s="87" t="str">
        <f t="shared" ca="1" si="36"/>
        <v>WS</v>
      </c>
      <c r="J68" s="379">
        <f t="shared" ca="1" si="37"/>
        <v>0</v>
      </c>
      <c r="K68" s="379">
        <f t="shared" ca="1" si="38"/>
        <v>0</v>
      </c>
      <c r="L68" s="379">
        <f t="shared" ca="1" si="39"/>
        <v>0</v>
      </c>
      <c r="M68" s="379">
        <f t="shared" ca="1" si="40"/>
        <v>0</v>
      </c>
      <c r="N68" s="230"/>
      <c r="O68" s="225">
        <f t="shared" ca="1" si="41"/>
        <v>0</v>
      </c>
      <c r="P68" s="225">
        <f t="shared" ca="1" si="42"/>
        <v>0</v>
      </c>
      <c r="Q68" s="225">
        <f t="shared" ca="1" si="43"/>
        <v>0</v>
      </c>
      <c r="R68" s="225">
        <f t="shared" ca="1" si="44"/>
        <v>0</v>
      </c>
      <c r="S68" s="32">
        <f t="shared" ca="1" si="52"/>
        <v>0</v>
      </c>
      <c r="T68" s="33">
        <f t="shared" ca="1" si="28"/>
        <v>0</v>
      </c>
      <c r="U68" s="33">
        <f t="shared" ca="1" si="53"/>
        <v>0</v>
      </c>
      <c r="V68" s="33"/>
      <c r="W68" s="231">
        <f t="shared" si="45"/>
        <v>44</v>
      </c>
      <c r="X68" s="51"/>
      <c r="Y68" s="51"/>
      <c r="Z68" s="51"/>
      <c r="AA68" s="51"/>
      <c r="AB68" s="51"/>
      <c r="AC68" s="576" t="b">
        <f t="shared" si="50"/>
        <v>0</v>
      </c>
      <c r="AD68" s="576" t="b">
        <f t="shared" si="51"/>
        <v>0</v>
      </c>
      <c r="AE68" s="583" t="b">
        <f t="shared" ca="1" si="30"/>
        <v>0</v>
      </c>
      <c r="AF68" s="583" t="b">
        <f t="shared" ca="1" si="46"/>
        <v>0</v>
      </c>
      <c r="AG68" s="583">
        <f t="shared" ca="1" si="47"/>
        <v>0</v>
      </c>
      <c r="AH68" s="581" t="b">
        <f t="shared" ca="1" si="31"/>
        <v>0</v>
      </c>
      <c r="AI68" s="584">
        <f t="shared" ca="1" si="48"/>
        <v>0</v>
      </c>
      <c r="AJ68" s="584" t="b">
        <f t="shared" ca="1" si="49"/>
        <v>0</v>
      </c>
      <c r="AK68" s="583" t="b">
        <f t="shared" ca="1" si="19"/>
        <v>0</v>
      </c>
      <c r="AL68" s="580" t="b">
        <f t="shared" ca="1" si="22"/>
        <v>0</v>
      </c>
      <c r="AM68" s="580" t="b">
        <f t="shared" ca="1" si="23"/>
        <v>0</v>
      </c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5.7" hidden="1" customHeight="1" x14ac:dyDescent="0.3">
      <c r="A69" s="479"/>
      <c r="B69" s="26">
        <f>'1. Studienberatung T.M.JJ'!B69</f>
        <v>0</v>
      </c>
      <c r="C69" s="576" t="b">
        <f t="shared" si="32"/>
        <v>0</v>
      </c>
      <c r="D69" s="380"/>
      <c r="E69" s="778" t="str">
        <f t="shared" ca="1" si="33"/>
        <v/>
      </c>
      <c r="F69" s="779"/>
      <c r="G69" s="87" t="str">
        <f t="shared" ca="1" si="34"/>
        <v/>
      </c>
      <c r="H69" s="87" t="str">
        <f t="shared" ca="1" si="35"/>
        <v/>
      </c>
      <c r="I69" s="87" t="str">
        <f t="shared" ca="1" si="36"/>
        <v/>
      </c>
      <c r="J69" s="379">
        <f t="shared" ca="1" si="37"/>
        <v>0</v>
      </c>
      <c r="K69" s="379">
        <f t="shared" ca="1" si="38"/>
        <v>0</v>
      </c>
      <c r="L69" s="379">
        <f t="shared" ca="1" si="39"/>
        <v>0</v>
      </c>
      <c r="M69" s="379">
        <f t="shared" ca="1" si="40"/>
        <v>0</v>
      </c>
      <c r="N69" s="230"/>
      <c r="O69" s="225">
        <f t="shared" ca="1" si="41"/>
        <v>0</v>
      </c>
      <c r="P69" s="225">
        <f t="shared" ca="1" si="42"/>
        <v>0</v>
      </c>
      <c r="Q69" s="225">
        <f t="shared" ca="1" si="43"/>
        <v>0</v>
      </c>
      <c r="R69" s="225">
        <f t="shared" ca="1" si="44"/>
        <v>0</v>
      </c>
      <c r="S69" s="32">
        <f t="shared" ca="1" si="52"/>
        <v>0</v>
      </c>
      <c r="T69" s="33">
        <f t="shared" ca="1" si="28"/>
        <v>0</v>
      </c>
      <c r="U69" s="33">
        <f t="shared" ca="1" si="53"/>
        <v>0</v>
      </c>
      <c r="V69" s="33"/>
      <c r="W69" s="231">
        <f t="shared" si="45"/>
        <v>0</v>
      </c>
      <c r="X69" s="51"/>
      <c r="Y69" s="51"/>
      <c r="Z69" s="51"/>
      <c r="AA69" s="51"/>
      <c r="AB69" s="51"/>
      <c r="AC69" s="576" t="b">
        <f t="shared" si="50"/>
        <v>0</v>
      </c>
      <c r="AD69" s="576" t="b">
        <f t="shared" si="51"/>
        <v>0</v>
      </c>
      <c r="AE69" s="583" t="b">
        <f t="shared" ca="1" si="30"/>
        <v>0</v>
      </c>
      <c r="AF69" s="583" t="b">
        <f t="shared" ca="1" si="46"/>
        <v>0</v>
      </c>
      <c r="AG69" s="583">
        <f t="shared" ca="1" si="47"/>
        <v>0</v>
      </c>
      <c r="AH69" s="581" t="b">
        <f t="shared" ca="1" si="31"/>
        <v>0</v>
      </c>
      <c r="AI69" s="584">
        <f t="shared" ca="1" si="48"/>
        <v>0</v>
      </c>
      <c r="AJ69" s="584" t="b">
        <f t="shared" ca="1" si="49"/>
        <v>0</v>
      </c>
      <c r="AK69" s="583" t="b">
        <f t="shared" ca="1" si="19"/>
        <v>0</v>
      </c>
      <c r="AL69" s="580" t="b">
        <f t="shared" ca="1" si="22"/>
        <v>0</v>
      </c>
      <c r="AM69" s="580" t="b">
        <f t="shared" ca="1" si="23"/>
        <v>0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5.7" hidden="1" customHeight="1" x14ac:dyDescent="0.3">
      <c r="A70" s="479"/>
      <c r="B70" s="26">
        <f>'1. Studienberatung T.M.JJ'!B70</f>
        <v>0</v>
      </c>
      <c r="C70" s="576" t="b">
        <f t="shared" si="32"/>
        <v>0</v>
      </c>
      <c r="D70" s="380"/>
      <c r="E70" s="778" t="str">
        <f t="shared" ca="1" si="33"/>
        <v/>
      </c>
      <c r="F70" s="779"/>
      <c r="G70" s="87" t="str">
        <f t="shared" ca="1" si="34"/>
        <v/>
      </c>
      <c r="H70" s="87" t="str">
        <f t="shared" ca="1" si="35"/>
        <v/>
      </c>
      <c r="I70" s="87" t="str">
        <f t="shared" ca="1" si="36"/>
        <v/>
      </c>
      <c r="J70" s="379">
        <f t="shared" ca="1" si="37"/>
        <v>0</v>
      </c>
      <c r="K70" s="379">
        <f t="shared" ca="1" si="38"/>
        <v>0</v>
      </c>
      <c r="L70" s="379">
        <f t="shared" ca="1" si="39"/>
        <v>0</v>
      </c>
      <c r="M70" s="379">
        <f t="shared" ca="1" si="40"/>
        <v>0</v>
      </c>
      <c r="N70" s="230"/>
      <c r="O70" s="225">
        <f t="shared" ca="1" si="41"/>
        <v>0</v>
      </c>
      <c r="P70" s="225">
        <f t="shared" ca="1" si="42"/>
        <v>0</v>
      </c>
      <c r="Q70" s="225">
        <f t="shared" ca="1" si="43"/>
        <v>0</v>
      </c>
      <c r="R70" s="225">
        <f t="shared" ca="1" si="44"/>
        <v>0</v>
      </c>
      <c r="S70" s="32">
        <f t="shared" ca="1" si="52"/>
        <v>0</v>
      </c>
      <c r="T70" s="33">
        <f t="shared" ca="1" si="28"/>
        <v>0</v>
      </c>
      <c r="U70" s="33">
        <f t="shared" ca="1" si="53"/>
        <v>0</v>
      </c>
      <c r="V70" s="33"/>
      <c r="W70" s="231">
        <f t="shared" si="45"/>
        <v>0</v>
      </c>
      <c r="X70" s="51"/>
      <c r="Y70" s="51"/>
      <c r="Z70" s="51"/>
      <c r="AA70" s="51"/>
      <c r="AB70" s="51"/>
      <c r="AC70" s="576" t="b">
        <f t="shared" si="50"/>
        <v>0</v>
      </c>
      <c r="AD70" s="576" t="b">
        <f t="shared" si="51"/>
        <v>0</v>
      </c>
      <c r="AE70" s="583" t="b">
        <f t="shared" ca="1" si="30"/>
        <v>0</v>
      </c>
      <c r="AF70" s="583" t="b">
        <f t="shared" ca="1" si="46"/>
        <v>0</v>
      </c>
      <c r="AG70" s="583">
        <f t="shared" ca="1" si="47"/>
        <v>0</v>
      </c>
      <c r="AH70" s="581" t="b">
        <f t="shared" ca="1" si="31"/>
        <v>0</v>
      </c>
      <c r="AI70" s="584">
        <f t="shared" ca="1" si="48"/>
        <v>0</v>
      </c>
      <c r="AJ70" s="584" t="b">
        <f t="shared" ca="1" si="49"/>
        <v>0</v>
      </c>
      <c r="AK70" s="583" t="b">
        <f t="shared" ca="1" si="19"/>
        <v>0</v>
      </c>
      <c r="AL70" s="580" t="b">
        <f t="shared" ca="1" si="22"/>
        <v>0</v>
      </c>
      <c r="AM70" s="580" t="b">
        <f t="shared" ca="1" si="23"/>
        <v>0</v>
      </c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5.7" hidden="1" customHeight="1" x14ac:dyDescent="0.3">
      <c r="A71" s="479"/>
      <c r="B71" s="26">
        <f>'1. Studienberatung T.M.JJ'!B71</f>
        <v>0</v>
      </c>
      <c r="C71" s="576" t="b">
        <f t="shared" si="32"/>
        <v>0</v>
      </c>
      <c r="D71" s="380"/>
      <c r="E71" s="778" t="str">
        <f t="shared" ca="1" si="33"/>
        <v/>
      </c>
      <c r="F71" s="779"/>
      <c r="G71" s="87" t="str">
        <f t="shared" ca="1" si="34"/>
        <v/>
      </c>
      <c r="H71" s="87" t="str">
        <f t="shared" ca="1" si="35"/>
        <v/>
      </c>
      <c r="I71" s="87" t="str">
        <f t="shared" ca="1" si="36"/>
        <v/>
      </c>
      <c r="J71" s="379">
        <f t="shared" ca="1" si="37"/>
        <v>0</v>
      </c>
      <c r="K71" s="379">
        <f t="shared" ca="1" si="38"/>
        <v>0</v>
      </c>
      <c r="L71" s="379">
        <f t="shared" ca="1" si="39"/>
        <v>0</v>
      </c>
      <c r="M71" s="379">
        <f t="shared" ca="1" si="40"/>
        <v>0</v>
      </c>
      <c r="N71" s="230"/>
      <c r="O71" s="225">
        <f t="shared" ca="1" si="41"/>
        <v>0</v>
      </c>
      <c r="P71" s="225">
        <f t="shared" ca="1" si="42"/>
        <v>0</v>
      </c>
      <c r="Q71" s="225">
        <f t="shared" ca="1" si="43"/>
        <v>0</v>
      </c>
      <c r="R71" s="225">
        <f t="shared" ca="1" si="44"/>
        <v>0</v>
      </c>
      <c r="S71" s="32">
        <f t="shared" ca="1" si="52"/>
        <v>0</v>
      </c>
      <c r="T71" s="33">
        <f t="shared" ca="1" si="28"/>
        <v>0</v>
      </c>
      <c r="U71" s="33">
        <f t="shared" ca="1" si="53"/>
        <v>0</v>
      </c>
      <c r="V71" s="33"/>
      <c r="W71" s="231">
        <f t="shared" si="45"/>
        <v>0</v>
      </c>
      <c r="X71" s="51"/>
      <c r="Y71" s="51"/>
      <c r="Z71" s="51"/>
      <c r="AA71" s="51"/>
      <c r="AB71" s="51"/>
      <c r="AC71" s="576" t="b">
        <f t="shared" si="50"/>
        <v>0</v>
      </c>
      <c r="AD71" s="576" t="b">
        <f t="shared" si="51"/>
        <v>0</v>
      </c>
      <c r="AE71" s="583" t="b">
        <f t="shared" ca="1" si="30"/>
        <v>0</v>
      </c>
      <c r="AF71" s="583" t="b">
        <f t="shared" ca="1" si="46"/>
        <v>0</v>
      </c>
      <c r="AG71" s="583">
        <f t="shared" ca="1" si="47"/>
        <v>0</v>
      </c>
      <c r="AH71" s="581" t="b">
        <f t="shared" ca="1" si="31"/>
        <v>0</v>
      </c>
      <c r="AI71" s="584">
        <f t="shared" ca="1" si="48"/>
        <v>0</v>
      </c>
      <c r="AJ71" s="584" t="b">
        <f t="shared" ca="1" si="49"/>
        <v>0</v>
      </c>
      <c r="AK71" s="583" t="b">
        <f t="shared" ca="1" si="19"/>
        <v>0</v>
      </c>
      <c r="AL71" s="580" t="b">
        <f t="shared" ca="1" si="22"/>
        <v>0</v>
      </c>
      <c r="AM71" s="580" t="b">
        <f t="shared" ca="1" si="23"/>
        <v>0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5.7" hidden="1" customHeight="1" x14ac:dyDescent="0.3">
      <c r="A72" s="479"/>
      <c r="B72" s="26">
        <f>'1. Studienberatung T.M.JJ'!B72</f>
        <v>0</v>
      </c>
      <c r="C72" s="576" t="b">
        <f t="shared" si="32"/>
        <v>0</v>
      </c>
      <c r="D72" s="380"/>
      <c r="E72" s="778" t="str">
        <f t="shared" ca="1" si="33"/>
        <v/>
      </c>
      <c r="F72" s="779"/>
      <c r="G72" s="87" t="str">
        <f t="shared" ca="1" si="34"/>
        <v/>
      </c>
      <c r="H72" s="87" t="str">
        <f t="shared" ca="1" si="35"/>
        <v/>
      </c>
      <c r="I72" s="87" t="str">
        <f t="shared" ca="1" si="36"/>
        <v/>
      </c>
      <c r="J72" s="379">
        <f t="shared" ca="1" si="37"/>
        <v>0</v>
      </c>
      <c r="K72" s="379">
        <f t="shared" ca="1" si="38"/>
        <v>0</v>
      </c>
      <c r="L72" s="379">
        <f t="shared" ca="1" si="39"/>
        <v>0</v>
      </c>
      <c r="M72" s="379">
        <f t="shared" ca="1" si="40"/>
        <v>0</v>
      </c>
      <c r="N72" s="230"/>
      <c r="O72" s="225">
        <f t="shared" ca="1" si="41"/>
        <v>0</v>
      </c>
      <c r="P72" s="225">
        <f t="shared" ca="1" si="42"/>
        <v>0</v>
      </c>
      <c r="Q72" s="225">
        <f t="shared" ca="1" si="43"/>
        <v>0</v>
      </c>
      <c r="R72" s="225">
        <f t="shared" ca="1" si="44"/>
        <v>0</v>
      </c>
      <c r="S72" s="32">
        <f t="shared" ca="1" si="52"/>
        <v>0</v>
      </c>
      <c r="T72" s="33">
        <f t="shared" ca="1" si="28"/>
        <v>0</v>
      </c>
      <c r="U72" s="33">
        <f t="shared" ca="1" si="53"/>
        <v>0</v>
      </c>
      <c r="V72" s="33"/>
      <c r="W72" s="231">
        <f t="shared" si="45"/>
        <v>0</v>
      </c>
      <c r="X72" s="51"/>
      <c r="Y72" s="51"/>
      <c r="Z72" s="51"/>
      <c r="AA72" s="51"/>
      <c r="AB72" s="51"/>
      <c r="AC72" s="576" t="b">
        <f t="shared" si="50"/>
        <v>0</v>
      </c>
      <c r="AD72" s="576" t="b">
        <f t="shared" si="51"/>
        <v>0</v>
      </c>
      <c r="AE72" s="583" t="b">
        <f t="shared" ca="1" si="30"/>
        <v>0</v>
      </c>
      <c r="AF72" s="583" t="b">
        <f t="shared" ca="1" si="46"/>
        <v>0</v>
      </c>
      <c r="AG72" s="583">
        <f t="shared" ca="1" si="47"/>
        <v>0</v>
      </c>
      <c r="AH72" s="581" t="b">
        <f t="shared" ca="1" si="31"/>
        <v>0</v>
      </c>
      <c r="AI72" s="584">
        <f t="shared" ca="1" si="48"/>
        <v>0</v>
      </c>
      <c r="AJ72" s="584" t="b">
        <f t="shared" ca="1" si="49"/>
        <v>0</v>
      </c>
      <c r="AK72" s="583" t="b">
        <f t="shared" ca="1" si="19"/>
        <v>0</v>
      </c>
      <c r="AL72" s="580" t="b">
        <f t="shared" ca="1" si="22"/>
        <v>0</v>
      </c>
      <c r="AM72" s="580" t="b">
        <f t="shared" ca="1" si="23"/>
        <v>0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5.7" hidden="1" customHeight="1" x14ac:dyDescent="0.3">
      <c r="A73" s="479"/>
      <c r="B73" s="26">
        <f>'1. Studienberatung T.M.JJ'!B73</f>
        <v>0</v>
      </c>
      <c r="C73" s="576" t="b">
        <f t="shared" si="32"/>
        <v>0</v>
      </c>
      <c r="D73" s="380"/>
      <c r="E73" s="778" t="str">
        <f t="shared" ca="1" si="33"/>
        <v/>
      </c>
      <c r="F73" s="779"/>
      <c r="G73" s="87" t="str">
        <f t="shared" ca="1" si="34"/>
        <v/>
      </c>
      <c r="H73" s="87" t="str">
        <f t="shared" ca="1" si="35"/>
        <v/>
      </c>
      <c r="I73" s="87" t="str">
        <f t="shared" ca="1" si="36"/>
        <v/>
      </c>
      <c r="J73" s="379">
        <f t="shared" ca="1" si="37"/>
        <v>0</v>
      </c>
      <c r="K73" s="379">
        <f t="shared" ca="1" si="38"/>
        <v>0</v>
      </c>
      <c r="L73" s="379">
        <f t="shared" ca="1" si="39"/>
        <v>0</v>
      </c>
      <c r="M73" s="379">
        <f t="shared" ca="1" si="40"/>
        <v>0</v>
      </c>
      <c r="N73" s="230"/>
      <c r="O73" s="225">
        <f t="shared" ca="1" si="41"/>
        <v>0</v>
      </c>
      <c r="P73" s="225">
        <f t="shared" ca="1" si="42"/>
        <v>0</v>
      </c>
      <c r="Q73" s="225">
        <f t="shared" ca="1" si="43"/>
        <v>0</v>
      </c>
      <c r="R73" s="225">
        <f t="shared" ca="1" si="44"/>
        <v>0</v>
      </c>
      <c r="S73" s="32">
        <f t="shared" ca="1" si="52"/>
        <v>0</v>
      </c>
      <c r="T73" s="33">
        <f t="shared" ca="1" si="28"/>
        <v>0</v>
      </c>
      <c r="U73" s="33">
        <f t="shared" ca="1" si="53"/>
        <v>0</v>
      </c>
      <c r="V73" s="33"/>
      <c r="W73" s="231">
        <f t="shared" si="45"/>
        <v>0</v>
      </c>
      <c r="X73" s="51"/>
      <c r="Y73" s="51"/>
      <c r="Z73" s="51"/>
      <c r="AA73" s="51"/>
      <c r="AB73" s="51"/>
      <c r="AC73" s="576" t="b">
        <f t="shared" si="50"/>
        <v>0</v>
      </c>
      <c r="AD73" s="576" t="b">
        <f t="shared" si="51"/>
        <v>0</v>
      </c>
      <c r="AE73" s="583" t="b">
        <f t="shared" ca="1" si="30"/>
        <v>0</v>
      </c>
      <c r="AF73" s="583" t="b">
        <f t="shared" ca="1" si="46"/>
        <v>0</v>
      </c>
      <c r="AG73" s="583">
        <f t="shared" ca="1" si="47"/>
        <v>0</v>
      </c>
      <c r="AH73" s="581" t="b">
        <f t="shared" ca="1" si="31"/>
        <v>0</v>
      </c>
      <c r="AI73" s="584">
        <f t="shared" ca="1" si="48"/>
        <v>0</v>
      </c>
      <c r="AJ73" s="584" t="b">
        <f t="shared" ca="1" si="49"/>
        <v>0</v>
      </c>
      <c r="AK73" s="583" t="b">
        <f t="shared" ca="1" si="19"/>
        <v>0</v>
      </c>
      <c r="AL73" s="580" t="b">
        <f t="shared" ca="1" si="22"/>
        <v>0</v>
      </c>
      <c r="AM73" s="580" t="b">
        <f t="shared" ca="1" si="23"/>
        <v>0</v>
      </c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5.7" hidden="1" customHeight="1" x14ac:dyDescent="0.3">
      <c r="A74" s="479"/>
      <c r="B74" s="26">
        <f>'1. Studienberatung T.M.JJ'!B74</f>
        <v>0</v>
      </c>
      <c r="C74" s="576" t="b">
        <f t="shared" si="32"/>
        <v>0</v>
      </c>
      <c r="D74" s="380"/>
      <c r="E74" s="778" t="str">
        <f t="shared" ca="1" si="33"/>
        <v/>
      </c>
      <c r="F74" s="779"/>
      <c r="G74" s="87" t="str">
        <f t="shared" ca="1" si="34"/>
        <v/>
      </c>
      <c r="H74" s="87" t="str">
        <f t="shared" ca="1" si="35"/>
        <v/>
      </c>
      <c r="I74" s="87" t="str">
        <f t="shared" ca="1" si="36"/>
        <v/>
      </c>
      <c r="J74" s="379">
        <f t="shared" ca="1" si="37"/>
        <v>0</v>
      </c>
      <c r="K74" s="379">
        <f t="shared" ca="1" si="38"/>
        <v>0</v>
      </c>
      <c r="L74" s="379">
        <f t="shared" ca="1" si="39"/>
        <v>0</v>
      </c>
      <c r="M74" s="379">
        <f t="shared" ca="1" si="40"/>
        <v>0</v>
      </c>
      <c r="N74" s="230"/>
      <c r="O74" s="225">
        <f t="shared" ca="1" si="41"/>
        <v>0</v>
      </c>
      <c r="P74" s="225">
        <f t="shared" ca="1" si="42"/>
        <v>0</v>
      </c>
      <c r="Q74" s="225">
        <f t="shared" ca="1" si="43"/>
        <v>0</v>
      </c>
      <c r="R74" s="225">
        <f t="shared" ca="1" si="44"/>
        <v>0</v>
      </c>
      <c r="S74" s="32">
        <f t="shared" ca="1" si="52"/>
        <v>0</v>
      </c>
      <c r="T74" s="33">
        <f t="shared" ca="1" si="28"/>
        <v>0</v>
      </c>
      <c r="U74" s="33">
        <f t="shared" ca="1" si="53"/>
        <v>0</v>
      </c>
      <c r="V74" s="33"/>
      <c r="W74" s="231">
        <f t="shared" si="45"/>
        <v>0</v>
      </c>
      <c r="X74" s="51"/>
      <c r="Y74" s="51"/>
      <c r="Z74" s="51"/>
      <c r="AA74" s="51"/>
      <c r="AB74" s="51"/>
      <c r="AC74" s="576" t="b">
        <f t="shared" si="50"/>
        <v>0</v>
      </c>
      <c r="AD74" s="576" t="b">
        <f t="shared" si="51"/>
        <v>0</v>
      </c>
      <c r="AE74" s="583" t="b">
        <f t="shared" ca="1" si="30"/>
        <v>0</v>
      </c>
      <c r="AF74" s="583" t="b">
        <f t="shared" ca="1" si="46"/>
        <v>0</v>
      </c>
      <c r="AG74" s="583">
        <f t="shared" ca="1" si="47"/>
        <v>0</v>
      </c>
      <c r="AH74" s="581" t="b">
        <f t="shared" ca="1" si="31"/>
        <v>0</v>
      </c>
      <c r="AI74" s="584">
        <f t="shared" ca="1" si="48"/>
        <v>0</v>
      </c>
      <c r="AJ74" s="584" t="b">
        <f t="shared" ca="1" si="49"/>
        <v>0</v>
      </c>
      <c r="AK74" s="583" t="b">
        <f t="shared" ca="1" si="19"/>
        <v>0</v>
      </c>
      <c r="AL74" s="580" t="b">
        <f t="shared" ca="1" si="22"/>
        <v>0</v>
      </c>
      <c r="AM74" s="580" t="b">
        <f t="shared" ca="1" si="23"/>
        <v>0</v>
      </c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5.7" hidden="1" customHeight="1" x14ac:dyDescent="0.3">
      <c r="A75" s="479"/>
      <c r="B75" s="26">
        <f>'1. Studienberatung T.M.JJ'!B75</f>
        <v>0</v>
      </c>
      <c r="C75" s="576" t="b">
        <f t="shared" si="32"/>
        <v>0</v>
      </c>
      <c r="D75" s="380"/>
      <c r="E75" s="778" t="str">
        <f t="shared" ca="1" si="33"/>
        <v/>
      </c>
      <c r="F75" s="779"/>
      <c r="G75" s="87" t="str">
        <f t="shared" ca="1" si="34"/>
        <v/>
      </c>
      <c r="H75" s="87" t="str">
        <f t="shared" ca="1" si="35"/>
        <v/>
      </c>
      <c r="I75" s="87" t="str">
        <f t="shared" ca="1" si="36"/>
        <v/>
      </c>
      <c r="J75" s="379">
        <f t="shared" ca="1" si="37"/>
        <v>0</v>
      </c>
      <c r="K75" s="379">
        <f t="shared" ca="1" si="38"/>
        <v>0</v>
      </c>
      <c r="L75" s="379">
        <f t="shared" ca="1" si="39"/>
        <v>0</v>
      </c>
      <c r="M75" s="379">
        <f t="shared" ca="1" si="40"/>
        <v>0</v>
      </c>
      <c r="N75" s="230"/>
      <c r="O75" s="225">
        <f t="shared" ca="1" si="41"/>
        <v>0</v>
      </c>
      <c r="P75" s="225">
        <f t="shared" ca="1" si="42"/>
        <v>0</v>
      </c>
      <c r="Q75" s="225">
        <f t="shared" ca="1" si="43"/>
        <v>0</v>
      </c>
      <c r="R75" s="225">
        <f t="shared" ca="1" si="44"/>
        <v>0</v>
      </c>
      <c r="S75" s="32">
        <f t="shared" ca="1" si="52"/>
        <v>0</v>
      </c>
      <c r="T75" s="33">
        <f t="shared" ca="1" si="28"/>
        <v>0</v>
      </c>
      <c r="U75" s="33">
        <f t="shared" ca="1" si="53"/>
        <v>0</v>
      </c>
      <c r="V75" s="33"/>
      <c r="W75" s="231">
        <f t="shared" si="45"/>
        <v>0</v>
      </c>
      <c r="X75" s="51"/>
      <c r="Y75" s="51"/>
      <c r="Z75" s="51"/>
      <c r="AA75" s="51"/>
      <c r="AB75" s="51"/>
      <c r="AC75" s="576" t="b">
        <f t="shared" si="50"/>
        <v>0</v>
      </c>
      <c r="AD75" s="576" t="b">
        <f t="shared" si="51"/>
        <v>0</v>
      </c>
      <c r="AE75" s="583" t="b">
        <f t="shared" ca="1" si="30"/>
        <v>0</v>
      </c>
      <c r="AF75" s="583" t="b">
        <f t="shared" ca="1" si="46"/>
        <v>0</v>
      </c>
      <c r="AG75" s="583">
        <f t="shared" ca="1" si="47"/>
        <v>0</v>
      </c>
      <c r="AH75" s="581" t="b">
        <f t="shared" ca="1" si="31"/>
        <v>0</v>
      </c>
      <c r="AI75" s="584">
        <f t="shared" ca="1" si="48"/>
        <v>0</v>
      </c>
      <c r="AJ75" s="584" t="b">
        <f t="shared" ca="1" si="49"/>
        <v>0</v>
      </c>
      <c r="AK75" s="583" t="b">
        <f t="shared" ca="1" si="19"/>
        <v>0</v>
      </c>
      <c r="AL75" s="580" t="b">
        <f t="shared" ca="1" si="22"/>
        <v>0</v>
      </c>
      <c r="AM75" s="580" t="b">
        <f t="shared" ca="1" si="23"/>
        <v>0</v>
      </c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5.7" hidden="1" customHeight="1" x14ac:dyDescent="0.3">
      <c r="A76" s="479"/>
      <c r="B76" s="26">
        <f>'1. Studienberatung T.M.JJ'!B76</f>
        <v>0</v>
      </c>
      <c r="C76" s="576" t="b">
        <f t="shared" si="32"/>
        <v>0</v>
      </c>
      <c r="D76" s="380"/>
      <c r="E76" s="778" t="str">
        <f t="shared" ca="1" si="33"/>
        <v/>
      </c>
      <c r="F76" s="779"/>
      <c r="G76" s="87" t="str">
        <f t="shared" ca="1" si="34"/>
        <v/>
      </c>
      <c r="H76" s="87" t="str">
        <f t="shared" ca="1" si="35"/>
        <v/>
      </c>
      <c r="I76" s="87" t="str">
        <f t="shared" ca="1" si="36"/>
        <v/>
      </c>
      <c r="J76" s="379">
        <f t="shared" ca="1" si="37"/>
        <v>0</v>
      </c>
      <c r="K76" s="379">
        <f t="shared" ca="1" si="38"/>
        <v>0</v>
      </c>
      <c r="L76" s="379">
        <f t="shared" ca="1" si="39"/>
        <v>0</v>
      </c>
      <c r="M76" s="379">
        <f t="shared" ca="1" si="40"/>
        <v>0</v>
      </c>
      <c r="N76" s="230"/>
      <c r="O76" s="225">
        <f t="shared" ca="1" si="41"/>
        <v>0</v>
      </c>
      <c r="P76" s="225">
        <f t="shared" ca="1" si="42"/>
        <v>0</v>
      </c>
      <c r="Q76" s="225">
        <f t="shared" ca="1" si="43"/>
        <v>0</v>
      </c>
      <c r="R76" s="225">
        <f t="shared" ca="1" si="44"/>
        <v>0</v>
      </c>
      <c r="S76" s="32">
        <f t="shared" ca="1" si="52"/>
        <v>0</v>
      </c>
      <c r="T76" s="33">
        <f t="shared" ca="1" si="28"/>
        <v>0</v>
      </c>
      <c r="U76" s="33">
        <f t="shared" ca="1" si="53"/>
        <v>0</v>
      </c>
      <c r="V76" s="33"/>
      <c r="W76" s="231">
        <f t="shared" si="45"/>
        <v>0</v>
      </c>
      <c r="X76" s="51"/>
      <c r="Y76" s="51"/>
      <c r="Z76" s="51"/>
      <c r="AA76" s="51"/>
      <c r="AB76" s="51"/>
      <c r="AC76" s="576" t="b">
        <f t="shared" si="50"/>
        <v>0</v>
      </c>
      <c r="AD76" s="576" t="b">
        <f t="shared" si="51"/>
        <v>0</v>
      </c>
      <c r="AE76" s="583" t="b">
        <f t="shared" ca="1" si="30"/>
        <v>0</v>
      </c>
      <c r="AF76" s="583" t="b">
        <f t="shared" ca="1" si="46"/>
        <v>0</v>
      </c>
      <c r="AG76" s="583">
        <f t="shared" ca="1" si="47"/>
        <v>0</v>
      </c>
      <c r="AH76" s="581" t="b">
        <f t="shared" ca="1" si="31"/>
        <v>0</v>
      </c>
      <c r="AI76" s="584">
        <f t="shared" ca="1" si="48"/>
        <v>0</v>
      </c>
      <c r="AJ76" s="584" t="b">
        <f t="shared" ca="1" si="49"/>
        <v>0</v>
      </c>
      <c r="AK76" s="583" t="b">
        <f t="shared" ca="1" si="19"/>
        <v>0</v>
      </c>
      <c r="AL76" s="580" t="b">
        <f t="shared" ca="1" si="22"/>
        <v>0</v>
      </c>
      <c r="AM76" s="580" t="b">
        <f t="shared" ca="1" si="23"/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5.7" hidden="1" customHeight="1" x14ac:dyDescent="0.3">
      <c r="A77" s="479"/>
      <c r="B77" s="26">
        <f>'1. Studienberatung T.M.JJ'!B77</f>
        <v>0</v>
      </c>
      <c r="C77" s="576" t="b">
        <f t="shared" si="32"/>
        <v>0</v>
      </c>
      <c r="D77" s="380"/>
      <c r="E77" s="778" t="str">
        <f t="shared" ca="1" si="33"/>
        <v/>
      </c>
      <c r="F77" s="779"/>
      <c r="G77" s="87" t="str">
        <f t="shared" ca="1" si="34"/>
        <v/>
      </c>
      <c r="H77" s="87" t="str">
        <f t="shared" ca="1" si="35"/>
        <v/>
      </c>
      <c r="I77" s="87" t="str">
        <f t="shared" ca="1" si="36"/>
        <v/>
      </c>
      <c r="J77" s="379">
        <f t="shared" ca="1" si="37"/>
        <v>0</v>
      </c>
      <c r="K77" s="379">
        <f t="shared" ca="1" si="38"/>
        <v>0</v>
      </c>
      <c r="L77" s="379">
        <f t="shared" ca="1" si="39"/>
        <v>0</v>
      </c>
      <c r="M77" s="379">
        <f t="shared" ca="1" si="40"/>
        <v>0</v>
      </c>
      <c r="N77" s="230"/>
      <c r="O77" s="225">
        <f t="shared" ca="1" si="41"/>
        <v>0</v>
      </c>
      <c r="P77" s="225">
        <f t="shared" ca="1" si="42"/>
        <v>0</v>
      </c>
      <c r="Q77" s="225">
        <f t="shared" ca="1" si="43"/>
        <v>0</v>
      </c>
      <c r="R77" s="225">
        <f t="shared" ca="1" si="44"/>
        <v>0</v>
      </c>
      <c r="S77" s="32">
        <f t="shared" ca="1" si="52"/>
        <v>0</v>
      </c>
      <c r="T77" s="33">
        <f t="shared" ca="1" si="28"/>
        <v>0</v>
      </c>
      <c r="U77" s="33">
        <f t="shared" ca="1" si="53"/>
        <v>0</v>
      </c>
      <c r="V77" s="33"/>
      <c r="W77" s="231">
        <f t="shared" si="45"/>
        <v>0</v>
      </c>
      <c r="X77" s="51"/>
      <c r="Y77" s="51"/>
      <c r="Z77" s="51"/>
      <c r="AA77" s="51"/>
      <c r="AB77" s="51"/>
      <c r="AC77" s="576" t="b">
        <f t="shared" si="50"/>
        <v>0</v>
      </c>
      <c r="AD77" s="576" t="b">
        <f t="shared" si="51"/>
        <v>0</v>
      </c>
      <c r="AE77" s="583" t="b">
        <f t="shared" ca="1" si="30"/>
        <v>0</v>
      </c>
      <c r="AF77" s="583" t="b">
        <f t="shared" ca="1" si="46"/>
        <v>0</v>
      </c>
      <c r="AG77" s="583">
        <f t="shared" ca="1" si="47"/>
        <v>0</v>
      </c>
      <c r="AH77" s="581" t="b">
        <f t="shared" ca="1" si="31"/>
        <v>0</v>
      </c>
      <c r="AI77" s="584">
        <f t="shared" ca="1" si="48"/>
        <v>0</v>
      </c>
      <c r="AJ77" s="584" t="b">
        <f t="shared" ca="1" si="49"/>
        <v>0</v>
      </c>
      <c r="AK77" s="583" t="b">
        <f t="shared" ca="1" si="19"/>
        <v>0</v>
      </c>
      <c r="AL77" s="580" t="b">
        <f t="shared" ca="1" si="22"/>
        <v>0</v>
      </c>
      <c r="AM77" s="580" t="b">
        <f t="shared" ca="1" si="23"/>
        <v>0</v>
      </c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5.7" hidden="1" customHeight="1" x14ac:dyDescent="0.3">
      <c r="A78" s="479"/>
      <c r="B78" s="26">
        <f>'1. Studienberatung T.M.JJ'!B78</f>
        <v>0</v>
      </c>
      <c r="C78" s="576" t="b">
        <f t="shared" si="32"/>
        <v>0</v>
      </c>
      <c r="D78" s="380"/>
      <c r="E78" s="778" t="str">
        <f t="shared" ca="1" si="33"/>
        <v/>
      </c>
      <c r="F78" s="779"/>
      <c r="G78" s="87" t="str">
        <f t="shared" ca="1" si="34"/>
        <v/>
      </c>
      <c r="H78" s="87" t="str">
        <f t="shared" ca="1" si="35"/>
        <v/>
      </c>
      <c r="I78" s="87" t="str">
        <f t="shared" ca="1" si="36"/>
        <v/>
      </c>
      <c r="J78" s="379">
        <f t="shared" ca="1" si="37"/>
        <v>0</v>
      </c>
      <c r="K78" s="379">
        <f t="shared" ca="1" si="38"/>
        <v>0</v>
      </c>
      <c r="L78" s="379">
        <f t="shared" ca="1" si="39"/>
        <v>0</v>
      </c>
      <c r="M78" s="379">
        <f t="shared" ca="1" si="40"/>
        <v>0</v>
      </c>
      <c r="N78" s="230"/>
      <c r="O78" s="225">
        <f t="shared" ca="1" si="41"/>
        <v>0</v>
      </c>
      <c r="P78" s="225">
        <f t="shared" ca="1" si="42"/>
        <v>0</v>
      </c>
      <c r="Q78" s="225">
        <f t="shared" ca="1" si="43"/>
        <v>0</v>
      </c>
      <c r="R78" s="225">
        <f t="shared" ca="1" si="44"/>
        <v>0</v>
      </c>
      <c r="S78" s="32">
        <f t="shared" ca="1" si="52"/>
        <v>0</v>
      </c>
      <c r="T78" s="33">
        <f t="shared" ca="1" si="28"/>
        <v>0</v>
      </c>
      <c r="U78" s="33">
        <f t="shared" ca="1" si="53"/>
        <v>0</v>
      </c>
      <c r="V78" s="33"/>
      <c r="W78" s="231">
        <f t="shared" si="45"/>
        <v>0</v>
      </c>
      <c r="X78" s="51"/>
      <c r="Y78" s="51"/>
      <c r="Z78" s="51"/>
      <c r="AA78" s="51"/>
      <c r="AB78" s="51"/>
      <c r="AC78" s="576" t="b">
        <f t="shared" si="50"/>
        <v>0</v>
      </c>
      <c r="AD78" s="576" t="b">
        <f t="shared" si="51"/>
        <v>0</v>
      </c>
      <c r="AE78" s="583" t="b">
        <f t="shared" ca="1" si="30"/>
        <v>0</v>
      </c>
      <c r="AF78" s="583" t="b">
        <f t="shared" ca="1" si="46"/>
        <v>0</v>
      </c>
      <c r="AG78" s="583">
        <f t="shared" ca="1" si="47"/>
        <v>0</v>
      </c>
      <c r="AH78" s="581" t="b">
        <f t="shared" ca="1" si="31"/>
        <v>0</v>
      </c>
      <c r="AI78" s="584">
        <f t="shared" ca="1" si="48"/>
        <v>0</v>
      </c>
      <c r="AJ78" s="584" t="b">
        <f t="shared" ca="1" si="49"/>
        <v>0</v>
      </c>
      <c r="AK78" s="583" t="b">
        <f t="shared" ca="1" si="19"/>
        <v>0</v>
      </c>
      <c r="AL78" s="580" t="b">
        <f t="shared" ca="1" si="22"/>
        <v>0</v>
      </c>
      <c r="AM78" s="580" t="b">
        <f t="shared" ca="1" si="23"/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5.7" hidden="1" customHeight="1" x14ac:dyDescent="0.3">
      <c r="A79" s="479"/>
      <c r="B79" s="26">
        <f>'1. Studienberatung T.M.JJ'!B79</f>
        <v>0</v>
      </c>
      <c r="C79" s="576" t="b">
        <f t="shared" si="32"/>
        <v>0</v>
      </c>
      <c r="D79" s="380"/>
      <c r="E79" s="778" t="str">
        <f t="shared" ca="1" si="33"/>
        <v/>
      </c>
      <c r="F79" s="779"/>
      <c r="G79" s="87" t="str">
        <f t="shared" ca="1" si="34"/>
        <v/>
      </c>
      <c r="H79" s="87" t="str">
        <f t="shared" ca="1" si="35"/>
        <v/>
      </c>
      <c r="I79" s="87" t="str">
        <f t="shared" ca="1" si="36"/>
        <v/>
      </c>
      <c r="J79" s="379">
        <f t="shared" ca="1" si="37"/>
        <v>0</v>
      </c>
      <c r="K79" s="379">
        <f t="shared" ca="1" si="38"/>
        <v>0</v>
      </c>
      <c r="L79" s="379">
        <f t="shared" ca="1" si="39"/>
        <v>0</v>
      </c>
      <c r="M79" s="379">
        <f t="shared" ca="1" si="40"/>
        <v>0</v>
      </c>
      <c r="N79" s="230"/>
      <c r="O79" s="225">
        <f t="shared" ca="1" si="41"/>
        <v>0</v>
      </c>
      <c r="P79" s="225">
        <f t="shared" ca="1" si="42"/>
        <v>0</v>
      </c>
      <c r="Q79" s="225">
        <f t="shared" ca="1" si="43"/>
        <v>0</v>
      </c>
      <c r="R79" s="225">
        <f t="shared" ca="1" si="44"/>
        <v>0</v>
      </c>
      <c r="S79" s="32">
        <f t="shared" ca="1" si="52"/>
        <v>0</v>
      </c>
      <c r="T79" s="33">
        <f t="shared" ca="1" si="28"/>
        <v>0</v>
      </c>
      <c r="U79" s="33">
        <f t="shared" ca="1" si="53"/>
        <v>0</v>
      </c>
      <c r="V79" s="33"/>
      <c r="W79" s="231">
        <f t="shared" si="45"/>
        <v>0</v>
      </c>
      <c r="X79" s="51"/>
      <c r="Y79" s="51"/>
      <c r="Z79" s="51"/>
      <c r="AA79" s="51"/>
      <c r="AB79" s="51"/>
      <c r="AC79" s="576" t="b">
        <f t="shared" si="50"/>
        <v>0</v>
      </c>
      <c r="AD79" s="576" t="b">
        <f t="shared" si="51"/>
        <v>0</v>
      </c>
      <c r="AE79" s="583" t="b">
        <f t="shared" ca="1" si="30"/>
        <v>0</v>
      </c>
      <c r="AF79" s="583" t="b">
        <f t="shared" ca="1" si="46"/>
        <v>0</v>
      </c>
      <c r="AG79" s="583">
        <f t="shared" ca="1" si="47"/>
        <v>0</v>
      </c>
      <c r="AH79" s="581" t="b">
        <f t="shared" ca="1" si="31"/>
        <v>0</v>
      </c>
      <c r="AI79" s="584">
        <f t="shared" ca="1" si="48"/>
        <v>0</v>
      </c>
      <c r="AJ79" s="584" t="b">
        <f t="shared" ca="1" si="49"/>
        <v>0</v>
      </c>
      <c r="AK79" s="583" t="b">
        <f t="shared" ca="1" si="19"/>
        <v>0</v>
      </c>
      <c r="AL79" s="580" t="b">
        <f t="shared" ca="1" si="22"/>
        <v>0</v>
      </c>
      <c r="AM79" s="580" t="b">
        <f t="shared" ca="1" si="23"/>
        <v>0</v>
      </c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5.7" hidden="1" customHeight="1" x14ac:dyDescent="0.3">
      <c r="A80" s="479"/>
      <c r="B80" s="26">
        <f>'1. Studienberatung T.M.JJ'!B80</f>
        <v>0</v>
      </c>
      <c r="C80" s="576" t="b">
        <f t="shared" si="32"/>
        <v>0</v>
      </c>
      <c r="D80" s="380"/>
      <c r="E80" s="778" t="str">
        <f t="shared" ca="1" si="33"/>
        <v/>
      </c>
      <c r="F80" s="779"/>
      <c r="G80" s="87" t="str">
        <f t="shared" ca="1" si="34"/>
        <v/>
      </c>
      <c r="H80" s="87" t="str">
        <f t="shared" ca="1" si="35"/>
        <v/>
      </c>
      <c r="I80" s="87" t="str">
        <f t="shared" ca="1" si="36"/>
        <v/>
      </c>
      <c r="J80" s="379">
        <f t="shared" ca="1" si="37"/>
        <v>0</v>
      </c>
      <c r="K80" s="379">
        <f t="shared" ca="1" si="38"/>
        <v>0</v>
      </c>
      <c r="L80" s="379">
        <f t="shared" ca="1" si="39"/>
        <v>0</v>
      </c>
      <c r="M80" s="379">
        <f t="shared" ca="1" si="40"/>
        <v>0</v>
      </c>
      <c r="N80" s="230"/>
      <c r="O80" s="225">
        <f t="shared" ca="1" si="41"/>
        <v>0</v>
      </c>
      <c r="P80" s="225">
        <f t="shared" ca="1" si="42"/>
        <v>0</v>
      </c>
      <c r="Q80" s="225">
        <f t="shared" ca="1" si="43"/>
        <v>0</v>
      </c>
      <c r="R80" s="225">
        <f t="shared" ca="1" si="44"/>
        <v>0</v>
      </c>
      <c r="S80" s="32">
        <f t="shared" ca="1" si="52"/>
        <v>0</v>
      </c>
      <c r="T80" s="33">
        <f t="shared" ca="1" si="28"/>
        <v>0</v>
      </c>
      <c r="U80" s="33">
        <f t="shared" ca="1" si="53"/>
        <v>0</v>
      </c>
      <c r="V80" s="33"/>
      <c r="W80" s="231">
        <f t="shared" si="45"/>
        <v>0</v>
      </c>
      <c r="X80" s="51"/>
      <c r="Y80" s="51"/>
      <c r="Z80" s="51"/>
      <c r="AA80" s="51"/>
      <c r="AB80" s="51"/>
      <c r="AC80" s="576" t="b">
        <f t="shared" si="50"/>
        <v>0</v>
      </c>
      <c r="AD80" s="576" t="b">
        <f t="shared" si="51"/>
        <v>0</v>
      </c>
      <c r="AE80" s="583" t="b">
        <f t="shared" ca="1" si="30"/>
        <v>0</v>
      </c>
      <c r="AF80" s="583" t="b">
        <f t="shared" ca="1" si="46"/>
        <v>0</v>
      </c>
      <c r="AG80" s="583">
        <f t="shared" ca="1" si="47"/>
        <v>0</v>
      </c>
      <c r="AH80" s="581" t="b">
        <f t="shared" ca="1" si="31"/>
        <v>0</v>
      </c>
      <c r="AI80" s="584">
        <f t="shared" ca="1" si="48"/>
        <v>0</v>
      </c>
      <c r="AJ80" s="584" t="b">
        <f t="shared" ca="1" si="49"/>
        <v>0</v>
      </c>
      <c r="AK80" s="583" t="b">
        <f t="shared" ca="1" si="19"/>
        <v>0</v>
      </c>
      <c r="AL80" s="580" t="b">
        <f t="shared" ca="1" si="22"/>
        <v>0</v>
      </c>
      <c r="AM80" s="580" t="b">
        <f t="shared" ca="1" si="23"/>
        <v>0</v>
      </c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5.7" hidden="1" customHeight="1" x14ac:dyDescent="0.3">
      <c r="A81" s="479"/>
      <c r="B81" s="26">
        <f>'1. Studienberatung T.M.JJ'!B81</f>
        <v>0</v>
      </c>
      <c r="C81" s="576" t="b">
        <f t="shared" si="32"/>
        <v>0</v>
      </c>
      <c r="D81" s="380"/>
      <c r="E81" s="778" t="str">
        <f t="shared" ca="1" si="33"/>
        <v/>
      </c>
      <c r="F81" s="779"/>
      <c r="G81" s="87" t="str">
        <f t="shared" ca="1" si="34"/>
        <v/>
      </c>
      <c r="H81" s="87" t="str">
        <f t="shared" ca="1" si="35"/>
        <v/>
      </c>
      <c r="I81" s="87" t="str">
        <f t="shared" ca="1" si="36"/>
        <v/>
      </c>
      <c r="J81" s="379">
        <f t="shared" ca="1" si="37"/>
        <v>0</v>
      </c>
      <c r="K81" s="379">
        <f t="shared" ca="1" si="38"/>
        <v>0</v>
      </c>
      <c r="L81" s="379">
        <f t="shared" ca="1" si="39"/>
        <v>0</v>
      </c>
      <c r="M81" s="379">
        <f t="shared" ca="1" si="40"/>
        <v>0</v>
      </c>
      <c r="N81" s="230"/>
      <c r="O81" s="225">
        <f t="shared" ca="1" si="41"/>
        <v>0</v>
      </c>
      <c r="P81" s="225">
        <f t="shared" ca="1" si="42"/>
        <v>0</v>
      </c>
      <c r="Q81" s="225">
        <f t="shared" ca="1" si="43"/>
        <v>0</v>
      </c>
      <c r="R81" s="225">
        <f t="shared" ca="1" si="44"/>
        <v>0</v>
      </c>
      <c r="S81" s="32">
        <f t="shared" ca="1" si="52"/>
        <v>0</v>
      </c>
      <c r="T81" s="33">
        <f t="shared" ca="1" si="28"/>
        <v>0</v>
      </c>
      <c r="U81" s="33">
        <f t="shared" ca="1" si="53"/>
        <v>0</v>
      </c>
      <c r="V81" s="33"/>
      <c r="W81" s="231">
        <f t="shared" si="45"/>
        <v>0</v>
      </c>
      <c r="X81" s="51"/>
      <c r="Y81" s="51"/>
      <c r="Z81" s="51"/>
      <c r="AA81" s="51"/>
      <c r="AB81" s="51"/>
      <c r="AC81" s="576" t="b">
        <f t="shared" si="50"/>
        <v>0</v>
      </c>
      <c r="AD81" s="576" t="b">
        <f t="shared" si="51"/>
        <v>0</v>
      </c>
      <c r="AE81" s="583" t="b">
        <f t="shared" ca="1" si="30"/>
        <v>0</v>
      </c>
      <c r="AF81" s="583" t="b">
        <f t="shared" ca="1" si="46"/>
        <v>0</v>
      </c>
      <c r="AG81" s="583">
        <f t="shared" ca="1" si="47"/>
        <v>0</v>
      </c>
      <c r="AH81" s="581" t="b">
        <f t="shared" ca="1" si="31"/>
        <v>0</v>
      </c>
      <c r="AI81" s="584">
        <f t="shared" ca="1" si="48"/>
        <v>0</v>
      </c>
      <c r="AJ81" s="584" t="b">
        <f t="shared" ca="1" si="49"/>
        <v>0</v>
      </c>
      <c r="AK81" s="583" t="b">
        <f t="shared" ca="1" si="19"/>
        <v>0</v>
      </c>
      <c r="AL81" s="580" t="b">
        <f t="shared" ca="1" si="22"/>
        <v>0</v>
      </c>
      <c r="AM81" s="580" t="b">
        <f t="shared" ca="1" si="23"/>
        <v>0</v>
      </c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5.7" hidden="1" customHeight="1" x14ac:dyDescent="0.3">
      <c r="A82" s="479"/>
      <c r="B82" s="26">
        <f>'1. Studienberatung T.M.JJ'!B82</f>
        <v>0</v>
      </c>
      <c r="C82" s="576" t="b">
        <f t="shared" si="32"/>
        <v>0</v>
      </c>
      <c r="D82" s="380"/>
      <c r="E82" s="778" t="str">
        <f t="shared" ca="1" si="33"/>
        <v/>
      </c>
      <c r="F82" s="779"/>
      <c r="G82" s="87" t="str">
        <f t="shared" ca="1" si="34"/>
        <v/>
      </c>
      <c r="H82" s="87" t="str">
        <f t="shared" ca="1" si="35"/>
        <v/>
      </c>
      <c r="I82" s="87" t="str">
        <f t="shared" ca="1" si="36"/>
        <v/>
      </c>
      <c r="J82" s="379">
        <f t="shared" ca="1" si="37"/>
        <v>0</v>
      </c>
      <c r="K82" s="379">
        <f t="shared" ca="1" si="38"/>
        <v>0</v>
      </c>
      <c r="L82" s="379">
        <f t="shared" ca="1" si="39"/>
        <v>0</v>
      </c>
      <c r="M82" s="379">
        <f t="shared" ca="1" si="40"/>
        <v>0</v>
      </c>
      <c r="N82" s="230"/>
      <c r="O82" s="225">
        <f t="shared" ca="1" si="41"/>
        <v>0</v>
      </c>
      <c r="P82" s="225">
        <f t="shared" ca="1" si="42"/>
        <v>0</v>
      </c>
      <c r="Q82" s="225">
        <f t="shared" ca="1" si="43"/>
        <v>0</v>
      </c>
      <c r="R82" s="225">
        <f t="shared" ca="1" si="44"/>
        <v>0</v>
      </c>
      <c r="S82" s="32">
        <f t="shared" ca="1" si="52"/>
        <v>0</v>
      </c>
      <c r="T82" s="33">
        <f t="shared" ca="1" si="28"/>
        <v>0</v>
      </c>
      <c r="U82" s="33">
        <f t="shared" ca="1" si="53"/>
        <v>0</v>
      </c>
      <c r="V82" s="33"/>
      <c r="W82" s="231">
        <f t="shared" si="45"/>
        <v>0</v>
      </c>
      <c r="X82" s="51"/>
      <c r="Y82" s="51"/>
      <c r="Z82" s="51"/>
      <c r="AA82" s="51"/>
      <c r="AB82" s="51"/>
      <c r="AC82" s="576" t="b">
        <f t="shared" si="50"/>
        <v>0</v>
      </c>
      <c r="AD82" s="576" t="b">
        <f t="shared" si="51"/>
        <v>0</v>
      </c>
      <c r="AE82" s="583" t="b">
        <f t="shared" ca="1" si="30"/>
        <v>0</v>
      </c>
      <c r="AF82" s="583" t="b">
        <f t="shared" ca="1" si="46"/>
        <v>0</v>
      </c>
      <c r="AG82" s="583">
        <f t="shared" ca="1" si="47"/>
        <v>0</v>
      </c>
      <c r="AH82" s="581" t="b">
        <f t="shared" ca="1" si="31"/>
        <v>0</v>
      </c>
      <c r="AI82" s="584">
        <f t="shared" ca="1" si="48"/>
        <v>0</v>
      </c>
      <c r="AJ82" s="584" t="b">
        <f t="shared" ca="1" si="49"/>
        <v>0</v>
      </c>
      <c r="AK82" s="583" t="b">
        <f t="shared" ca="1" si="19"/>
        <v>0</v>
      </c>
      <c r="AL82" s="580" t="b">
        <f t="shared" ca="1" si="22"/>
        <v>0</v>
      </c>
      <c r="AM82" s="580" t="b">
        <f t="shared" ca="1" si="23"/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ht="15.7" hidden="1" customHeight="1" x14ac:dyDescent="0.3">
      <c r="A83" s="479"/>
      <c r="B83" s="26">
        <f>'1. Studienberatung T.M.JJ'!B83</f>
        <v>0</v>
      </c>
      <c r="C83" s="576" t="b">
        <f t="shared" si="32"/>
        <v>0</v>
      </c>
      <c r="D83" s="380"/>
      <c r="E83" s="778" t="str">
        <f t="shared" ca="1" si="33"/>
        <v/>
      </c>
      <c r="F83" s="779"/>
      <c r="G83" s="87" t="str">
        <f t="shared" ca="1" si="34"/>
        <v/>
      </c>
      <c r="H83" s="87" t="str">
        <f t="shared" ca="1" si="35"/>
        <v/>
      </c>
      <c r="I83" s="87" t="str">
        <f t="shared" ca="1" si="36"/>
        <v/>
      </c>
      <c r="J83" s="379">
        <f t="shared" ca="1" si="37"/>
        <v>0</v>
      </c>
      <c r="K83" s="379">
        <f t="shared" ca="1" si="38"/>
        <v>0</v>
      </c>
      <c r="L83" s="379">
        <f t="shared" ca="1" si="39"/>
        <v>0</v>
      </c>
      <c r="M83" s="379">
        <f t="shared" ca="1" si="40"/>
        <v>0</v>
      </c>
      <c r="N83" s="230"/>
      <c r="O83" s="225">
        <f t="shared" ca="1" si="41"/>
        <v>0</v>
      </c>
      <c r="P83" s="225">
        <f t="shared" ca="1" si="42"/>
        <v>0</v>
      </c>
      <c r="Q83" s="225">
        <f t="shared" ca="1" si="43"/>
        <v>0</v>
      </c>
      <c r="R83" s="225">
        <f t="shared" ca="1" si="44"/>
        <v>0</v>
      </c>
      <c r="S83" s="32">
        <f t="shared" ca="1" si="52"/>
        <v>0</v>
      </c>
      <c r="T83" s="33">
        <f t="shared" ca="1" si="28"/>
        <v>0</v>
      </c>
      <c r="U83" s="33">
        <f t="shared" ca="1" si="53"/>
        <v>0</v>
      </c>
      <c r="V83" s="33"/>
      <c r="W83" s="231">
        <f t="shared" si="45"/>
        <v>0</v>
      </c>
      <c r="X83" s="51"/>
      <c r="Y83" s="51"/>
      <c r="Z83" s="51"/>
      <c r="AA83" s="51"/>
      <c r="AB83" s="51"/>
      <c r="AC83" s="576" t="b">
        <f t="shared" si="50"/>
        <v>0</v>
      </c>
      <c r="AD83" s="576" t="b">
        <f t="shared" si="51"/>
        <v>0</v>
      </c>
      <c r="AE83" s="583" t="b">
        <f t="shared" ca="1" si="30"/>
        <v>0</v>
      </c>
      <c r="AF83" s="583" t="b">
        <f t="shared" ca="1" si="46"/>
        <v>0</v>
      </c>
      <c r="AG83" s="583">
        <f t="shared" ca="1" si="47"/>
        <v>0</v>
      </c>
      <c r="AH83" s="581" t="b">
        <f t="shared" ca="1" si="31"/>
        <v>0</v>
      </c>
      <c r="AI83" s="584">
        <f t="shared" ca="1" si="48"/>
        <v>0</v>
      </c>
      <c r="AJ83" s="584" t="b">
        <f t="shared" ca="1" si="49"/>
        <v>0</v>
      </c>
      <c r="AK83" s="583" t="b">
        <f t="shared" ca="1" si="19"/>
        <v>0</v>
      </c>
      <c r="AL83" s="580" t="b">
        <f t="shared" ca="1" si="22"/>
        <v>0</v>
      </c>
      <c r="AM83" s="580" t="b">
        <f t="shared" ca="1" si="23"/>
        <v>0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ht="15.7" customHeight="1" x14ac:dyDescent="0.3">
      <c r="A84" s="479"/>
      <c r="C84" s="71"/>
      <c r="D84" s="576"/>
      <c r="E84" s="775"/>
      <c r="F84" s="776"/>
      <c r="G84" s="89"/>
      <c r="H84" s="89"/>
      <c r="I84" s="89"/>
      <c r="J84" s="220"/>
      <c r="K84" s="220"/>
      <c r="L84" s="220"/>
      <c r="M84" s="220"/>
      <c r="N84" s="230"/>
      <c r="O84" s="226"/>
      <c r="P84" s="226"/>
      <c r="Q84" s="226"/>
      <c r="R84" s="226"/>
      <c r="S84" s="32">
        <f t="shared" si="52"/>
        <v>0</v>
      </c>
      <c r="T84" s="33">
        <f t="shared" si="28"/>
        <v>0</v>
      </c>
      <c r="U84" s="33">
        <f t="shared" si="53"/>
        <v>0</v>
      </c>
      <c r="V84" s="33"/>
      <c r="W84" s="51"/>
      <c r="X84" s="51"/>
      <c r="Y84" s="69"/>
      <c r="Z84" s="51"/>
      <c r="AA84" s="51"/>
      <c r="AB84" s="51"/>
      <c r="AC84" s="576"/>
      <c r="AD84" s="576"/>
      <c r="AF84" s="52"/>
      <c r="AG84" s="52"/>
      <c r="AH84"/>
      <c r="AI84"/>
      <c r="AJ84"/>
      <c r="AK84" s="52"/>
      <c r="AL84" s="52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ht="15.7" customHeight="1" x14ac:dyDescent="0.3">
      <c r="A85" s="479"/>
      <c r="C85" s="71"/>
      <c r="D85" s="576"/>
      <c r="E85" s="775"/>
      <c r="F85" s="776"/>
      <c r="G85" s="89"/>
      <c r="H85" s="89"/>
      <c r="I85" s="89"/>
      <c r="J85" s="220"/>
      <c r="K85" s="220"/>
      <c r="L85" s="220"/>
      <c r="M85" s="220"/>
      <c r="N85" s="230"/>
      <c r="O85" s="226"/>
      <c r="P85" s="226"/>
      <c r="Q85" s="226"/>
      <c r="R85" s="226"/>
      <c r="S85" s="32">
        <f t="shared" si="52"/>
        <v>0</v>
      </c>
      <c r="T85" s="33">
        <f t="shared" si="28"/>
        <v>0</v>
      </c>
      <c r="U85" s="33">
        <f t="shared" si="53"/>
        <v>0</v>
      </c>
      <c r="V85" s="33"/>
      <c r="W85" s="51"/>
      <c r="X85" s="51"/>
      <c r="Y85" s="69"/>
      <c r="Z85" s="51"/>
      <c r="AA85" s="51"/>
      <c r="AB85" s="51"/>
      <c r="AC85" s="576"/>
      <c r="AD85" s="576"/>
      <c r="AF85" s="52"/>
      <c r="AG85" s="52"/>
      <c r="AH85"/>
      <c r="AI85"/>
      <c r="AJ85"/>
      <c r="AK85" s="52"/>
      <c r="AL85" s="52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ht="15.7" customHeight="1" x14ac:dyDescent="0.3">
      <c r="A86" s="479"/>
      <c r="C86" s="71"/>
      <c r="D86" s="576"/>
      <c r="E86" s="775"/>
      <c r="F86" s="776"/>
      <c r="G86" s="89"/>
      <c r="H86" s="89"/>
      <c r="I86" s="89"/>
      <c r="J86" s="220"/>
      <c r="K86" s="220"/>
      <c r="L86" s="220"/>
      <c r="M86" s="220"/>
      <c r="N86" s="230"/>
      <c r="O86" s="226"/>
      <c r="P86" s="226"/>
      <c r="Q86" s="226"/>
      <c r="R86" s="226"/>
      <c r="S86" s="32">
        <f t="shared" si="52"/>
        <v>0</v>
      </c>
      <c r="T86" s="33">
        <f t="shared" si="28"/>
        <v>0</v>
      </c>
      <c r="U86" s="33">
        <f t="shared" si="53"/>
        <v>0</v>
      </c>
      <c r="V86" s="33"/>
      <c r="W86" s="51"/>
      <c r="X86" s="51"/>
      <c r="Y86" s="69"/>
      <c r="Z86" s="51"/>
      <c r="AA86" s="51"/>
      <c r="AB86" s="51"/>
      <c r="AC86" s="576"/>
      <c r="AD86" s="576"/>
      <c r="AF86" s="52"/>
      <c r="AG86" s="52"/>
      <c r="AH86"/>
      <c r="AI86"/>
      <c r="AJ86"/>
      <c r="AK86" s="52"/>
      <c r="AL86" s="52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ht="15.7" customHeight="1" x14ac:dyDescent="0.3">
      <c r="A87" s="479"/>
      <c r="C87" s="71"/>
      <c r="D87" s="576"/>
      <c r="E87" s="775"/>
      <c r="F87" s="776"/>
      <c r="G87" s="89"/>
      <c r="H87" s="89"/>
      <c r="I87" s="89"/>
      <c r="J87" s="220"/>
      <c r="K87" s="220"/>
      <c r="L87" s="220"/>
      <c r="M87" s="220"/>
      <c r="N87" s="230"/>
      <c r="O87" s="226"/>
      <c r="P87" s="226"/>
      <c r="Q87" s="226"/>
      <c r="R87" s="226"/>
      <c r="S87" s="32">
        <f t="shared" si="52"/>
        <v>0</v>
      </c>
      <c r="T87" s="33">
        <f t="shared" si="28"/>
        <v>0</v>
      </c>
      <c r="U87" s="33">
        <f t="shared" si="53"/>
        <v>0</v>
      </c>
      <c r="V87" s="33"/>
      <c r="W87" s="51"/>
      <c r="X87" s="51"/>
      <c r="Y87" s="69"/>
      <c r="Z87" s="69"/>
      <c r="AA87" s="69"/>
      <c r="AB87" s="51"/>
      <c r="AC87" s="576"/>
      <c r="AD87" s="576"/>
      <c r="AF87" s="52"/>
      <c r="AG87" s="52"/>
      <c r="AH87"/>
      <c r="AI87"/>
      <c r="AJ87"/>
      <c r="AK87" s="52"/>
      <c r="AL87" s="52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15.7" customHeight="1" x14ac:dyDescent="0.3">
      <c r="A88" s="479"/>
      <c r="C88" s="71"/>
      <c r="D88" s="576"/>
      <c r="E88" s="775"/>
      <c r="F88" s="776"/>
      <c r="G88" s="89"/>
      <c r="H88" s="89"/>
      <c r="I88" s="89"/>
      <c r="J88" s="220"/>
      <c r="K88" s="220"/>
      <c r="L88" s="220"/>
      <c r="M88" s="220"/>
      <c r="N88" s="230"/>
      <c r="O88" s="226"/>
      <c r="P88" s="226"/>
      <c r="Q88" s="226"/>
      <c r="R88" s="226"/>
      <c r="S88" s="32">
        <f t="shared" si="52"/>
        <v>0</v>
      </c>
      <c r="T88" s="33">
        <f t="shared" si="28"/>
        <v>0</v>
      </c>
      <c r="U88" s="33">
        <f t="shared" si="53"/>
        <v>0</v>
      </c>
      <c r="V88" s="33"/>
      <c r="W88" s="51"/>
      <c r="X88" s="51"/>
      <c r="Y88" s="51"/>
      <c r="Z88" s="51"/>
      <c r="AA88" s="51"/>
      <c r="AB88" s="51"/>
      <c r="AC88" s="576"/>
      <c r="AD88" s="576"/>
      <c r="AF88" s="52"/>
      <c r="AG88" s="52"/>
      <c r="AH88"/>
      <c r="AI88"/>
      <c r="AJ88"/>
      <c r="AK88" s="52"/>
      <c r="AL88" s="52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15.7" customHeight="1" x14ac:dyDescent="0.3">
      <c r="A89" s="479"/>
      <c r="C89" s="71"/>
      <c r="D89" s="576"/>
      <c r="E89" s="775"/>
      <c r="F89" s="776"/>
      <c r="G89" s="89"/>
      <c r="H89" s="89"/>
      <c r="I89" s="89"/>
      <c r="J89" s="220"/>
      <c r="K89" s="220"/>
      <c r="L89" s="220"/>
      <c r="M89" s="220"/>
      <c r="N89" s="230"/>
      <c r="O89" s="226"/>
      <c r="P89" s="226"/>
      <c r="Q89" s="226"/>
      <c r="R89" s="226"/>
      <c r="S89" s="32">
        <f t="shared" si="52"/>
        <v>0</v>
      </c>
      <c r="T89" s="33">
        <f t="shared" si="28"/>
        <v>0</v>
      </c>
      <c r="U89" s="33">
        <f t="shared" si="53"/>
        <v>0</v>
      </c>
      <c r="V89" s="33"/>
      <c r="W89" s="51"/>
      <c r="X89" s="51"/>
      <c r="Y89" s="51"/>
      <c r="Z89" s="51"/>
      <c r="AA89" s="51"/>
      <c r="AB89" s="51"/>
      <c r="AC89" s="576"/>
      <c r="AD89" s="576"/>
      <c r="AF89" s="52"/>
      <c r="AG89" s="52"/>
      <c r="AH89"/>
      <c r="AI89"/>
      <c r="AJ89"/>
      <c r="AK89" s="52"/>
      <c r="AL89" s="52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ht="15.7" customHeight="1" x14ac:dyDescent="0.3">
      <c r="A90" s="479"/>
      <c r="C90" s="71"/>
      <c r="D90" s="576"/>
      <c r="E90" s="775"/>
      <c r="F90" s="776"/>
      <c r="G90" s="89"/>
      <c r="H90" s="89"/>
      <c r="I90" s="89"/>
      <c r="J90" s="220"/>
      <c r="K90" s="220"/>
      <c r="L90" s="220"/>
      <c r="M90" s="220"/>
      <c r="N90" s="230"/>
      <c r="O90" s="226"/>
      <c r="P90" s="226"/>
      <c r="Q90" s="226"/>
      <c r="R90" s="226"/>
      <c r="S90" s="32">
        <f t="shared" si="52"/>
        <v>0</v>
      </c>
      <c r="T90" s="33">
        <f t="shared" si="28"/>
        <v>0</v>
      </c>
      <c r="U90" s="33">
        <f t="shared" si="53"/>
        <v>0</v>
      </c>
      <c r="V90" s="33"/>
      <c r="W90" s="51"/>
      <c r="X90" s="51"/>
      <c r="Y90" s="51"/>
      <c r="Z90" s="51"/>
      <c r="AA90" s="51"/>
      <c r="AB90" s="51"/>
      <c r="AC90" s="576"/>
      <c r="AD90" s="576"/>
      <c r="AF90" s="52"/>
      <c r="AG90" s="52"/>
      <c r="AH90"/>
      <c r="AI90"/>
      <c r="AJ90"/>
      <c r="AK90" s="52"/>
      <c r="AL90" s="52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ht="15.7" customHeight="1" x14ac:dyDescent="0.3">
      <c r="A91" s="479"/>
      <c r="C91" s="71"/>
      <c r="D91" s="576"/>
      <c r="E91" s="775"/>
      <c r="F91" s="776"/>
      <c r="G91" s="89"/>
      <c r="H91" s="89"/>
      <c r="I91" s="89"/>
      <c r="J91" s="220"/>
      <c r="K91" s="220"/>
      <c r="L91" s="220"/>
      <c r="M91" s="220"/>
      <c r="N91" s="230"/>
      <c r="O91" s="226"/>
      <c r="P91" s="226"/>
      <c r="Q91" s="226"/>
      <c r="R91" s="226"/>
      <c r="S91" s="32">
        <f t="shared" si="52"/>
        <v>0</v>
      </c>
      <c r="T91" s="33">
        <f t="shared" si="28"/>
        <v>0</v>
      </c>
      <c r="U91" s="33">
        <f t="shared" si="53"/>
        <v>0</v>
      </c>
      <c r="V91" s="33"/>
      <c r="W91" s="51"/>
      <c r="X91" s="51"/>
      <c r="Y91" s="51"/>
      <c r="Z91" s="51"/>
      <c r="AA91" s="51"/>
      <c r="AB91" s="51"/>
      <c r="AC91" s="576"/>
      <c r="AD91" s="576"/>
      <c r="AF91" s="52"/>
      <c r="AG91" s="52"/>
      <c r="AH91"/>
      <c r="AI91"/>
      <c r="AJ91"/>
      <c r="AK91" s="52"/>
      <c r="AL91" s="52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5.7" customHeight="1" x14ac:dyDescent="0.3">
      <c r="A92" s="479"/>
      <c r="C92" s="71"/>
      <c r="D92" s="576"/>
      <c r="E92" s="775"/>
      <c r="F92" s="776"/>
      <c r="G92" s="89"/>
      <c r="H92" s="89"/>
      <c r="I92" s="89"/>
      <c r="J92" s="220"/>
      <c r="K92" s="220"/>
      <c r="L92" s="220"/>
      <c r="M92" s="220"/>
      <c r="N92" s="230"/>
      <c r="O92" s="226"/>
      <c r="P92" s="226"/>
      <c r="Q92" s="226"/>
      <c r="R92" s="226"/>
      <c r="S92" s="32">
        <f t="shared" si="52"/>
        <v>0</v>
      </c>
      <c r="T92" s="33">
        <f t="shared" si="28"/>
        <v>0</v>
      </c>
      <c r="U92" s="33">
        <f t="shared" si="53"/>
        <v>0</v>
      </c>
      <c r="V92" s="33"/>
      <c r="W92" s="51"/>
      <c r="X92" s="51"/>
      <c r="Y92" s="51"/>
      <c r="Z92" s="51"/>
      <c r="AA92" s="51"/>
      <c r="AB92" s="51"/>
      <c r="AC92" s="576"/>
      <c r="AD92" s="576"/>
      <c r="AF92" s="52"/>
      <c r="AG92" s="52"/>
      <c r="AH92"/>
      <c r="AI92"/>
      <c r="AJ92"/>
      <c r="AK92" s="52"/>
      <c r="AL92" s="52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1:52" ht="15.7" customHeight="1" x14ac:dyDescent="0.3">
      <c r="A93" s="479"/>
      <c r="C93" s="71"/>
      <c r="D93" s="576"/>
      <c r="E93" s="775"/>
      <c r="F93" s="776"/>
      <c r="G93" s="89"/>
      <c r="H93" s="89"/>
      <c r="I93" s="89"/>
      <c r="J93" s="220"/>
      <c r="K93" s="220"/>
      <c r="L93" s="220"/>
      <c r="M93" s="220"/>
      <c r="N93" s="230"/>
      <c r="O93" s="226"/>
      <c r="P93" s="226"/>
      <c r="Q93" s="226"/>
      <c r="R93" s="226"/>
      <c r="S93" s="32">
        <f t="shared" si="52"/>
        <v>0</v>
      </c>
      <c r="T93" s="33">
        <f t="shared" si="28"/>
        <v>0</v>
      </c>
      <c r="U93" s="33">
        <f t="shared" si="53"/>
        <v>0</v>
      </c>
      <c r="V93" s="33"/>
      <c r="W93" s="51"/>
      <c r="X93" s="51"/>
      <c r="Y93" s="51"/>
      <c r="Z93" s="51"/>
      <c r="AA93" s="51"/>
      <c r="AB93" s="51"/>
      <c r="AC93" s="576"/>
      <c r="AD93" s="576"/>
      <c r="AF93" s="52"/>
      <c r="AG93" s="52"/>
      <c r="AH93"/>
      <c r="AI93"/>
      <c r="AJ93"/>
      <c r="AK93" s="52"/>
      <c r="AL93" s="52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ht="15.7" customHeight="1" x14ac:dyDescent="0.3">
      <c r="A94" s="479"/>
      <c r="C94" s="71"/>
      <c r="D94" s="576"/>
      <c r="E94" s="775"/>
      <c r="F94" s="776"/>
      <c r="G94" s="89"/>
      <c r="H94" s="89"/>
      <c r="I94" s="89"/>
      <c r="J94" s="220"/>
      <c r="K94" s="220"/>
      <c r="L94" s="220"/>
      <c r="M94" s="220"/>
      <c r="N94" s="230"/>
      <c r="O94" s="226"/>
      <c r="P94" s="226"/>
      <c r="Q94" s="226"/>
      <c r="R94" s="226"/>
      <c r="S94" s="32">
        <f t="shared" si="52"/>
        <v>0</v>
      </c>
      <c r="T94" s="33">
        <f t="shared" si="28"/>
        <v>0</v>
      </c>
      <c r="U94" s="33">
        <f t="shared" si="53"/>
        <v>0</v>
      </c>
      <c r="V94" s="33"/>
      <c r="W94" s="51"/>
      <c r="X94" s="51"/>
      <c r="Y94" s="51"/>
      <c r="Z94" s="51"/>
      <c r="AA94" s="51"/>
      <c r="AB94" s="51"/>
      <c r="AC94" s="576"/>
      <c r="AD94" s="576"/>
      <c r="AF94" s="52"/>
      <c r="AG94" s="52"/>
      <c r="AH94"/>
      <c r="AI94"/>
      <c r="AJ94"/>
      <c r="AK94" s="52"/>
      <c r="AL94" s="52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ht="15.7" customHeight="1" x14ac:dyDescent="0.3">
      <c r="A95" s="479"/>
      <c r="C95" s="71"/>
      <c r="D95" s="576"/>
      <c r="E95" s="775"/>
      <c r="F95" s="776"/>
      <c r="G95" s="89"/>
      <c r="H95" s="89"/>
      <c r="I95" s="89"/>
      <c r="J95" s="220"/>
      <c r="K95" s="220"/>
      <c r="L95" s="220"/>
      <c r="M95" s="220"/>
      <c r="N95" s="230"/>
      <c r="O95" s="226"/>
      <c r="P95" s="226"/>
      <c r="Q95" s="226"/>
      <c r="R95" s="226"/>
      <c r="S95" s="32">
        <f t="shared" si="52"/>
        <v>0</v>
      </c>
      <c r="T95" s="33">
        <f t="shared" si="28"/>
        <v>0</v>
      </c>
      <c r="U95" s="33">
        <f t="shared" si="53"/>
        <v>0</v>
      </c>
      <c r="V95" s="33"/>
      <c r="W95" s="51"/>
      <c r="X95" s="51"/>
      <c r="Y95" s="51"/>
      <c r="Z95" s="51"/>
      <c r="AA95" s="51"/>
      <c r="AB95" s="51"/>
      <c r="AC95" s="576"/>
      <c r="AD95" s="576"/>
      <c r="AF95" s="52"/>
      <c r="AG95" s="52"/>
      <c r="AH95"/>
      <c r="AI95"/>
      <c r="AJ95"/>
      <c r="AK95" s="52"/>
      <c r="AL95" s="52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5.7" customHeight="1" x14ac:dyDescent="0.3">
      <c r="A96" s="479"/>
      <c r="C96" s="71"/>
      <c r="D96" s="576"/>
      <c r="E96" s="775"/>
      <c r="F96" s="776"/>
      <c r="G96" s="89"/>
      <c r="H96" s="89"/>
      <c r="I96" s="89"/>
      <c r="J96" s="220"/>
      <c r="K96" s="220"/>
      <c r="L96" s="220"/>
      <c r="M96" s="220"/>
      <c r="N96" s="230"/>
      <c r="O96" s="226"/>
      <c r="P96" s="226"/>
      <c r="Q96" s="226"/>
      <c r="R96" s="226"/>
      <c r="S96" s="32">
        <f t="shared" si="52"/>
        <v>0</v>
      </c>
      <c r="T96" s="33">
        <f t="shared" si="28"/>
        <v>0</v>
      </c>
      <c r="U96" s="33">
        <f t="shared" si="53"/>
        <v>0</v>
      </c>
      <c r="V96" s="33"/>
      <c r="W96" s="51"/>
      <c r="X96" s="51"/>
      <c r="Y96" s="51"/>
      <c r="Z96" s="51"/>
      <c r="AA96" s="51"/>
      <c r="AB96" s="51"/>
      <c r="AC96" s="576"/>
      <c r="AD96" s="576"/>
      <c r="AF96" s="52"/>
      <c r="AG96" s="52"/>
      <c r="AH96"/>
      <c r="AI96"/>
      <c r="AJ96"/>
      <c r="AK96" s="52"/>
      <c r="AL96" s="52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ht="15.7" customHeight="1" x14ac:dyDescent="0.3">
      <c r="A97" s="479"/>
      <c r="C97" s="71"/>
      <c r="D97" s="576"/>
      <c r="E97" s="775"/>
      <c r="F97" s="776"/>
      <c r="G97" s="89"/>
      <c r="H97" s="89"/>
      <c r="I97" s="89"/>
      <c r="J97" s="220"/>
      <c r="K97" s="220"/>
      <c r="L97" s="220"/>
      <c r="M97" s="220"/>
      <c r="N97" s="230"/>
      <c r="O97" s="226"/>
      <c r="P97" s="226"/>
      <c r="Q97" s="226"/>
      <c r="R97" s="226"/>
      <c r="S97" s="32">
        <f t="shared" si="52"/>
        <v>0</v>
      </c>
      <c r="T97" s="33">
        <f t="shared" si="28"/>
        <v>0</v>
      </c>
      <c r="U97" s="33">
        <f t="shared" si="53"/>
        <v>0</v>
      </c>
      <c r="V97" s="33"/>
      <c r="W97" s="51"/>
      <c r="X97" s="51"/>
      <c r="Y97" s="51"/>
      <c r="Z97" s="51"/>
      <c r="AA97" s="51"/>
      <c r="AB97" s="51"/>
      <c r="AC97" s="576"/>
      <c r="AD97" s="576"/>
      <c r="AF97" s="52"/>
      <c r="AG97" s="52"/>
      <c r="AH97"/>
      <c r="AI97"/>
      <c r="AJ97"/>
      <c r="AK97" s="52"/>
      <c r="AL97" s="52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ht="15.7" customHeight="1" x14ac:dyDescent="0.3">
      <c r="A98" s="479"/>
      <c r="C98" s="71"/>
      <c r="D98" s="576"/>
      <c r="E98" s="775"/>
      <c r="F98" s="776"/>
      <c r="G98" s="89"/>
      <c r="H98" s="89"/>
      <c r="I98" s="89"/>
      <c r="J98" s="220"/>
      <c r="K98" s="220"/>
      <c r="L98" s="220"/>
      <c r="M98" s="220"/>
      <c r="N98" s="230"/>
      <c r="O98" s="226"/>
      <c r="P98" s="226"/>
      <c r="Q98" s="226"/>
      <c r="R98" s="226"/>
      <c r="S98" s="32">
        <f t="shared" si="52"/>
        <v>0</v>
      </c>
      <c r="T98" s="33">
        <f t="shared" si="28"/>
        <v>0</v>
      </c>
      <c r="U98" s="33">
        <f t="shared" si="53"/>
        <v>0</v>
      </c>
      <c r="V98" s="33"/>
      <c r="W98" s="51"/>
      <c r="X98" s="51"/>
      <c r="Y98" s="51"/>
      <c r="Z98" s="51"/>
      <c r="AA98" s="51"/>
      <c r="AB98" s="51"/>
      <c r="AC98" s="576"/>
      <c r="AD98" s="576"/>
      <c r="AF98" s="52"/>
      <c r="AG98" s="52"/>
      <c r="AH98"/>
      <c r="AI98"/>
      <c r="AJ98"/>
      <c r="AK98" s="52"/>
      <c r="AL98" s="52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ht="15.7" customHeight="1" x14ac:dyDescent="0.3">
      <c r="A99" s="479"/>
      <c r="C99" s="71"/>
      <c r="D99" s="576"/>
      <c r="E99" s="775"/>
      <c r="F99" s="776"/>
      <c r="G99" s="89"/>
      <c r="H99" s="89"/>
      <c r="I99" s="89"/>
      <c r="J99" s="220"/>
      <c r="K99" s="220"/>
      <c r="L99" s="220"/>
      <c r="M99" s="220"/>
      <c r="N99" s="230"/>
      <c r="O99" s="226"/>
      <c r="P99" s="226"/>
      <c r="Q99" s="226"/>
      <c r="R99" s="226"/>
      <c r="S99" s="32">
        <f t="shared" si="52"/>
        <v>0</v>
      </c>
      <c r="T99" s="33">
        <f t="shared" si="28"/>
        <v>0</v>
      </c>
      <c r="U99" s="33">
        <f t="shared" si="53"/>
        <v>0</v>
      </c>
      <c r="V99" s="33"/>
      <c r="W99" s="51"/>
      <c r="X99" s="51"/>
      <c r="Y99" s="51"/>
      <c r="Z99" s="51"/>
      <c r="AA99" s="51"/>
      <c r="AB99" s="51"/>
      <c r="AC99" s="576"/>
      <c r="AD99" s="576"/>
      <c r="AF99" s="52"/>
      <c r="AG99" s="52"/>
      <c r="AH99"/>
      <c r="AI99"/>
      <c r="AJ99"/>
      <c r="AK99" s="52"/>
      <c r="AL99" s="52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ht="15.7" customHeight="1" x14ac:dyDescent="0.3">
      <c r="A100" s="479"/>
      <c r="C100" s="71"/>
      <c r="D100" s="576"/>
      <c r="E100" s="775"/>
      <c r="F100" s="776"/>
      <c r="G100" s="89"/>
      <c r="H100" s="89"/>
      <c r="I100" s="89"/>
      <c r="J100" s="220"/>
      <c r="K100" s="220"/>
      <c r="L100" s="220"/>
      <c r="M100" s="220"/>
      <c r="N100" s="230"/>
      <c r="O100" s="226"/>
      <c r="P100" s="226"/>
      <c r="Q100" s="226"/>
      <c r="R100" s="226"/>
      <c r="S100" s="32">
        <f t="shared" si="52"/>
        <v>0</v>
      </c>
      <c r="T100" s="33">
        <f t="shared" si="28"/>
        <v>0</v>
      </c>
      <c r="U100" s="33">
        <f t="shared" si="53"/>
        <v>0</v>
      </c>
      <c r="V100" s="33"/>
      <c r="W100" s="51"/>
      <c r="X100" s="51"/>
      <c r="Y100" s="51"/>
      <c r="Z100" s="51"/>
      <c r="AA100" s="51"/>
      <c r="AB100" s="51"/>
      <c r="AC100" s="576"/>
      <c r="AD100" s="576"/>
      <c r="AF100" s="52"/>
      <c r="AG100" s="52"/>
      <c r="AH100"/>
      <c r="AI100"/>
      <c r="AJ100"/>
      <c r="AK100" s="52"/>
      <c r="AL100" s="52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ht="15.7" customHeight="1" x14ac:dyDescent="0.3">
      <c r="A101" s="479"/>
      <c r="C101" s="71"/>
      <c r="D101" s="576"/>
      <c r="E101" s="775"/>
      <c r="F101" s="776"/>
      <c r="G101" s="89"/>
      <c r="H101" s="89"/>
      <c r="I101" s="89"/>
      <c r="J101" s="220"/>
      <c r="K101" s="220"/>
      <c r="L101" s="220"/>
      <c r="M101" s="220"/>
      <c r="N101" s="230"/>
      <c r="O101" s="226"/>
      <c r="P101" s="226"/>
      <c r="Q101" s="226"/>
      <c r="R101" s="226"/>
      <c r="S101" s="32">
        <f t="shared" si="52"/>
        <v>0</v>
      </c>
      <c r="T101" s="33">
        <f t="shared" si="28"/>
        <v>0</v>
      </c>
      <c r="U101" s="33">
        <f t="shared" si="53"/>
        <v>0</v>
      </c>
      <c r="V101" s="33"/>
      <c r="W101" s="51"/>
      <c r="X101" s="51"/>
      <c r="Y101" s="51"/>
      <c r="Z101" s="51"/>
      <c r="AA101" s="51"/>
      <c r="AB101" s="51"/>
      <c r="AC101" s="576"/>
      <c r="AD101" s="576"/>
      <c r="AF101" s="52"/>
      <c r="AG101" s="52"/>
      <c r="AH101"/>
      <c r="AI101"/>
      <c r="AJ101"/>
      <c r="AK101" s="52"/>
      <c r="AL101" s="52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ht="15.7" customHeight="1" x14ac:dyDescent="0.3">
      <c r="A102" s="479"/>
      <c r="C102" s="71"/>
      <c r="D102" s="576"/>
      <c r="E102" s="775"/>
      <c r="F102" s="776"/>
      <c r="G102" s="89"/>
      <c r="H102" s="89"/>
      <c r="I102" s="89"/>
      <c r="J102" s="220"/>
      <c r="K102" s="220"/>
      <c r="L102" s="220"/>
      <c r="M102" s="220"/>
      <c r="N102" s="230"/>
      <c r="O102" s="226"/>
      <c r="P102" s="226"/>
      <c r="Q102" s="226"/>
      <c r="R102" s="226"/>
      <c r="S102" s="32">
        <f t="shared" si="52"/>
        <v>0</v>
      </c>
      <c r="T102" s="33">
        <f t="shared" si="28"/>
        <v>0</v>
      </c>
      <c r="U102" s="33">
        <f t="shared" si="53"/>
        <v>0</v>
      </c>
      <c r="V102" s="33"/>
      <c r="W102" s="51"/>
      <c r="X102" s="51"/>
      <c r="Y102" s="51"/>
      <c r="Z102" s="51"/>
      <c r="AA102" s="51"/>
      <c r="AB102" s="51"/>
      <c r="AC102" s="576"/>
      <c r="AD102" s="576"/>
      <c r="AF102" s="52"/>
      <c r="AG102" s="52"/>
      <c r="AH102"/>
      <c r="AI102"/>
      <c r="AJ102"/>
      <c r="AK102" s="52"/>
      <c r="AL102" s="52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ht="15.7" customHeight="1" x14ac:dyDescent="0.3">
      <c r="A103" s="479"/>
      <c r="C103" s="71"/>
      <c r="D103" s="576"/>
      <c r="E103" s="775"/>
      <c r="F103" s="776"/>
      <c r="G103" s="89"/>
      <c r="H103" s="89"/>
      <c r="I103" s="89"/>
      <c r="J103" s="220"/>
      <c r="K103" s="220"/>
      <c r="L103" s="220"/>
      <c r="M103" s="220"/>
      <c r="N103" s="230"/>
      <c r="O103" s="226"/>
      <c r="P103" s="226"/>
      <c r="Q103" s="226"/>
      <c r="R103" s="226"/>
      <c r="S103" s="32">
        <f t="shared" si="52"/>
        <v>0</v>
      </c>
      <c r="T103" s="33">
        <f t="shared" si="28"/>
        <v>0</v>
      </c>
      <c r="U103" s="33">
        <f t="shared" si="53"/>
        <v>0</v>
      </c>
      <c r="V103" s="33"/>
      <c r="W103" s="51"/>
      <c r="X103" s="51"/>
      <c r="Y103" s="51"/>
      <c r="Z103" s="51"/>
      <c r="AA103" s="51"/>
      <c r="AB103" s="51"/>
      <c r="AC103" s="51"/>
      <c r="AD103" s="51"/>
      <c r="AF103" s="52"/>
      <c r="AG103" s="52"/>
      <c r="AH103"/>
      <c r="AI103"/>
      <c r="AJ103"/>
      <c r="AK103" s="52"/>
      <c r="AL103" s="52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ht="15.7" customHeight="1" x14ac:dyDescent="0.3">
      <c r="A104" s="479"/>
      <c r="C104" s="71"/>
      <c r="D104" s="576"/>
      <c r="E104" s="775"/>
      <c r="F104" s="776"/>
      <c r="G104" s="89"/>
      <c r="H104" s="89"/>
      <c r="I104" s="89"/>
      <c r="J104" s="220"/>
      <c r="K104" s="220"/>
      <c r="L104" s="220"/>
      <c r="M104" s="220"/>
      <c r="N104" s="230"/>
      <c r="O104" s="226"/>
      <c r="P104" s="226"/>
      <c r="Q104" s="226"/>
      <c r="R104" s="226"/>
      <c r="S104" s="32">
        <f t="shared" si="52"/>
        <v>0</v>
      </c>
      <c r="T104" s="33">
        <f t="shared" si="28"/>
        <v>0</v>
      </c>
      <c r="U104" s="33">
        <f t="shared" si="53"/>
        <v>0</v>
      </c>
      <c r="V104" s="33"/>
      <c r="W104" s="51"/>
      <c r="X104" s="51"/>
      <c r="Y104" s="51"/>
      <c r="Z104" s="51"/>
      <c r="AA104" s="51"/>
      <c r="AB104" s="51"/>
      <c r="AC104" s="51"/>
      <c r="AD104" s="51"/>
      <c r="AF104" s="52"/>
      <c r="AG104" s="52"/>
      <c r="AH104"/>
      <c r="AI104"/>
      <c r="AJ104"/>
      <c r="AK104" s="52"/>
      <c r="AL104" s="52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ht="15.7" customHeight="1" x14ac:dyDescent="0.3">
      <c r="A105" s="479"/>
      <c r="C105" s="71"/>
      <c r="D105" s="576"/>
      <c r="E105" s="775"/>
      <c r="F105" s="776"/>
      <c r="G105" s="89"/>
      <c r="H105" s="89"/>
      <c r="I105" s="89"/>
      <c r="J105" s="220"/>
      <c r="K105" s="220"/>
      <c r="L105" s="220"/>
      <c r="M105" s="220"/>
      <c r="N105" s="230"/>
      <c r="O105" s="226"/>
      <c r="P105" s="226"/>
      <c r="Q105" s="226"/>
      <c r="R105" s="226"/>
      <c r="S105" s="32">
        <f t="shared" si="52"/>
        <v>0</v>
      </c>
      <c r="T105" s="33">
        <f t="shared" ref="T105:T112" si="54">IF(S105&gt;0, 1, 0)</f>
        <v>0</v>
      </c>
      <c r="U105" s="33">
        <f t="shared" si="53"/>
        <v>0</v>
      </c>
      <c r="V105" s="33"/>
      <c r="W105" s="51"/>
      <c r="X105" s="51"/>
      <c r="Y105" s="51"/>
      <c r="Z105" s="51"/>
      <c r="AA105" s="51"/>
      <c r="AB105" s="51"/>
      <c r="AC105" s="51"/>
      <c r="AD105" s="51"/>
      <c r="AF105" s="52"/>
      <c r="AG105" s="52"/>
      <c r="AH105"/>
      <c r="AI105"/>
      <c r="AJ105"/>
      <c r="AK105" s="52"/>
      <c r="AL105" s="52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5.7" customHeight="1" x14ac:dyDescent="0.3">
      <c r="A106" s="479"/>
      <c r="C106" s="71"/>
      <c r="D106" s="576"/>
      <c r="E106" s="775"/>
      <c r="F106" s="776"/>
      <c r="G106" s="89"/>
      <c r="H106" s="89"/>
      <c r="I106" s="89"/>
      <c r="J106" s="220"/>
      <c r="K106" s="220"/>
      <c r="L106" s="220"/>
      <c r="M106" s="220"/>
      <c r="N106" s="230"/>
      <c r="O106" s="226"/>
      <c r="P106" s="226"/>
      <c r="Q106" s="226"/>
      <c r="R106" s="226"/>
      <c r="S106" s="32">
        <f t="shared" si="52"/>
        <v>0</v>
      </c>
      <c r="T106" s="33">
        <f t="shared" si="54"/>
        <v>0</v>
      </c>
      <c r="U106" s="33">
        <f t="shared" si="53"/>
        <v>0</v>
      </c>
      <c r="V106" s="33"/>
      <c r="W106" s="51"/>
      <c r="X106" s="51"/>
      <c r="Y106" s="51"/>
      <c r="Z106" s="51"/>
      <c r="AA106" s="51"/>
      <c r="AB106" s="51"/>
      <c r="AC106" s="51"/>
      <c r="AD106" s="51"/>
      <c r="AF106" s="52"/>
      <c r="AG106" s="52"/>
      <c r="AH106"/>
      <c r="AI106"/>
      <c r="AJ106"/>
      <c r="AK106" s="52"/>
      <c r="AL106" s="52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1:52" ht="15.7" customHeight="1" x14ac:dyDescent="0.3">
      <c r="A107" s="479"/>
      <c r="C107" s="71"/>
      <c r="D107" s="576"/>
      <c r="E107" s="775"/>
      <c r="F107" s="776"/>
      <c r="G107" s="89"/>
      <c r="H107" s="89"/>
      <c r="I107" s="89"/>
      <c r="J107" s="220"/>
      <c r="K107" s="220"/>
      <c r="L107" s="220"/>
      <c r="M107" s="220"/>
      <c r="N107" s="230"/>
      <c r="O107" s="226"/>
      <c r="P107" s="226"/>
      <c r="Q107" s="226"/>
      <c r="R107" s="226"/>
      <c r="S107" s="32">
        <f t="shared" si="52"/>
        <v>0</v>
      </c>
      <c r="T107" s="33">
        <f t="shared" si="54"/>
        <v>0</v>
      </c>
      <c r="U107" s="33">
        <f t="shared" si="53"/>
        <v>0</v>
      </c>
      <c r="V107" s="33"/>
      <c r="W107" s="51"/>
      <c r="X107" s="51"/>
      <c r="Y107" s="51"/>
      <c r="Z107" s="51"/>
      <c r="AA107" s="51"/>
      <c r="AB107" s="51"/>
      <c r="AC107" s="51"/>
      <c r="AD107" s="51"/>
      <c r="AF107" s="52"/>
      <c r="AG107" s="52"/>
      <c r="AH107"/>
      <c r="AI107"/>
      <c r="AJ107"/>
      <c r="AK107" s="52"/>
      <c r="AL107" s="52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1:52" ht="15.7" customHeight="1" x14ac:dyDescent="0.3">
      <c r="A108" s="479"/>
      <c r="C108" s="71"/>
      <c r="D108" s="576"/>
      <c r="E108" s="775"/>
      <c r="F108" s="776"/>
      <c r="G108" s="89"/>
      <c r="H108" s="89"/>
      <c r="I108" s="89"/>
      <c r="J108" s="220"/>
      <c r="K108" s="220"/>
      <c r="L108" s="220"/>
      <c r="M108" s="220"/>
      <c r="N108" s="230"/>
      <c r="O108" s="226"/>
      <c r="P108" s="226"/>
      <c r="Q108" s="226"/>
      <c r="R108" s="226"/>
      <c r="S108" s="32">
        <f t="shared" si="52"/>
        <v>0</v>
      </c>
      <c r="T108" s="33">
        <f t="shared" si="54"/>
        <v>0</v>
      </c>
      <c r="U108" s="33">
        <f t="shared" si="53"/>
        <v>0</v>
      </c>
      <c r="V108" s="33"/>
      <c r="W108" s="51"/>
      <c r="X108" s="51"/>
      <c r="Y108" s="51"/>
      <c r="Z108" s="51"/>
      <c r="AA108" s="51"/>
      <c r="AB108" s="51"/>
      <c r="AC108" s="51"/>
      <c r="AD108" s="51"/>
      <c r="AF108" s="52"/>
      <c r="AG108" s="52"/>
      <c r="AH108"/>
      <c r="AI108"/>
      <c r="AJ108"/>
      <c r="AK108" s="52"/>
      <c r="AL108" s="52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1:52" ht="15.7" customHeight="1" x14ac:dyDescent="0.3">
      <c r="A109" s="479"/>
      <c r="C109" s="71"/>
      <c r="D109" s="576"/>
      <c r="E109" s="775"/>
      <c r="F109" s="776"/>
      <c r="G109" s="89"/>
      <c r="H109" s="89"/>
      <c r="I109" s="89"/>
      <c r="J109" s="220"/>
      <c r="K109" s="220"/>
      <c r="L109" s="220"/>
      <c r="M109" s="220"/>
      <c r="N109" s="230"/>
      <c r="O109" s="226"/>
      <c r="P109" s="226"/>
      <c r="Q109" s="226"/>
      <c r="R109" s="226"/>
      <c r="S109" s="32">
        <f t="shared" si="52"/>
        <v>0</v>
      </c>
      <c r="T109" s="33">
        <f t="shared" si="54"/>
        <v>0</v>
      </c>
      <c r="U109" s="33">
        <f t="shared" si="53"/>
        <v>0</v>
      </c>
      <c r="V109" s="33"/>
      <c r="W109" s="51"/>
      <c r="X109" s="51"/>
      <c r="Y109" s="51"/>
      <c r="Z109" s="51"/>
      <c r="AA109" s="51"/>
      <c r="AB109" s="51"/>
      <c r="AC109" s="51"/>
      <c r="AD109" s="51"/>
      <c r="AF109" s="52"/>
      <c r="AG109" s="52"/>
      <c r="AH109"/>
      <c r="AI109"/>
      <c r="AJ109"/>
      <c r="AK109" s="52"/>
      <c r="AL109" s="52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1:52" ht="15.7" customHeight="1" x14ac:dyDescent="0.3">
      <c r="A110" s="479"/>
      <c r="C110" s="71"/>
      <c r="D110" s="576"/>
      <c r="E110" s="775"/>
      <c r="F110" s="776"/>
      <c r="G110" s="89"/>
      <c r="H110" s="89"/>
      <c r="I110" s="89"/>
      <c r="J110" s="220"/>
      <c r="K110" s="220"/>
      <c r="L110" s="220"/>
      <c r="M110" s="220"/>
      <c r="N110" s="230"/>
      <c r="O110" s="226"/>
      <c r="P110" s="226"/>
      <c r="Q110" s="226"/>
      <c r="R110" s="226"/>
      <c r="S110" s="32">
        <f>SUM(J110:M110)*N110</f>
        <v>0</v>
      </c>
      <c r="T110" s="33">
        <f t="shared" si="54"/>
        <v>0</v>
      </c>
      <c r="U110" s="33">
        <f>T110*SUM(J110:M110)</f>
        <v>0</v>
      </c>
      <c r="V110" s="33"/>
      <c r="W110" s="51"/>
      <c r="X110" s="51"/>
      <c r="Y110" s="51"/>
      <c r="Z110" s="51"/>
      <c r="AA110" s="51"/>
      <c r="AB110" s="51"/>
      <c r="AC110" s="51"/>
      <c r="AD110" s="51"/>
      <c r="AF110" s="52"/>
      <c r="AG110" s="52"/>
      <c r="AH110"/>
      <c r="AI110"/>
      <c r="AJ110"/>
      <c r="AK110" s="52"/>
      <c r="AL110" s="52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1:52" ht="15.7" customHeight="1" x14ac:dyDescent="0.3">
      <c r="A111" s="479"/>
      <c r="C111" s="71"/>
      <c r="D111" s="576"/>
      <c r="E111" s="775"/>
      <c r="F111" s="776"/>
      <c r="G111" s="89"/>
      <c r="H111" s="89"/>
      <c r="I111" s="89"/>
      <c r="J111" s="220"/>
      <c r="K111" s="220"/>
      <c r="L111" s="220"/>
      <c r="M111" s="220"/>
      <c r="N111" s="230"/>
      <c r="O111" s="226"/>
      <c r="P111" s="226"/>
      <c r="Q111" s="226"/>
      <c r="R111" s="226"/>
      <c r="S111" s="32">
        <f>SUM(J111:M111)*N111</f>
        <v>0</v>
      </c>
      <c r="T111" s="33">
        <f t="shared" si="54"/>
        <v>0</v>
      </c>
      <c r="U111" s="33">
        <f>T111*SUM(J111:M111)</f>
        <v>0</v>
      </c>
      <c r="V111" s="33"/>
      <c r="W111" s="51"/>
      <c r="X111" s="51"/>
      <c r="Y111" s="51"/>
      <c r="Z111" s="51"/>
      <c r="AA111" s="51"/>
      <c r="AB111" s="51"/>
      <c r="AC111" s="51"/>
      <c r="AD111" s="51"/>
      <c r="AF111" s="52"/>
      <c r="AG111" s="52"/>
      <c r="AH111"/>
      <c r="AI111"/>
      <c r="AJ111"/>
      <c r="AK111" s="52"/>
      <c r="AL111" s="52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1:52" ht="15.7" customHeight="1" x14ac:dyDescent="0.3">
      <c r="A112" s="479"/>
      <c r="C112" s="71"/>
      <c r="D112" s="576"/>
      <c r="E112" s="775"/>
      <c r="F112" s="776"/>
      <c r="G112" s="89"/>
      <c r="H112" s="89"/>
      <c r="I112" s="89"/>
      <c r="J112" s="220"/>
      <c r="K112" s="220"/>
      <c r="L112" s="220"/>
      <c r="M112" s="220"/>
      <c r="N112" s="230"/>
      <c r="O112" s="226"/>
      <c r="P112" s="226"/>
      <c r="Q112" s="226"/>
      <c r="R112" s="226"/>
      <c r="S112" s="32">
        <f>SUM(J112:M112)*N112</f>
        <v>0</v>
      </c>
      <c r="T112" s="33">
        <f t="shared" si="54"/>
        <v>0</v>
      </c>
      <c r="U112" s="33">
        <f>T112*SUM(J112:M112)</f>
        <v>0</v>
      </c>
      <c r="V112" s="33"/>
      <c r="W112" s="51"/>
      <c r="X112" s="51"/>
      <c r="Y112" s="51"/>
      <c r="Z112" s="51"/>
      <c r="AA112" s="51"/>
      <c r="AB112" s="51"/>
      <c r="AC112" s="51"/>
      <c r="AD112" s="51"/>
      <c r="AF112" s="52"/>
      <c r="AG112" s="52"/>
      <c r="AH112"/>
      <c r="AI112"/>
      <c r="AJ112"/>
      <c r="AK112" s="52"/>
      <c r="AL112" s="52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3:52" ht="15.7" customHeight="1" x14ac:dyDescent="0.3">
      <c r="C113" s="71"/>
      <c r="D113" s="71"/>
      <c r="F113" s="92"/>
      <c r="G113" s="92"/>
      <c r="H113" s="92"/>
      <c r="I113" s="383" t="s">
        <v>83</v>
      </c>
      <c r="J113" s="221">
        <f ca="1">SUM(J47:J112)</f>
        <v>0</v>
      </c>
      <c r="K113" s="221">
        <f ca="1">SUM(K47:K112)</f>
        <v>0</v>
      </c>
      <c r="L113" s="221">
        <f ca="1">SUM(L47:L112)</f>
        <v>0</v>
      </c>
      <c r="M113" s="221">
        <f ca="1">SUM(M47:M112)</f>
        <v>0</v>
      </c>
      <c r="N113" s="31" t="s">
        <v>83</v>
      </c>
      <c r="O113" s="221">
        <f ca="1">SUM(O41:O112)</f>
        <v>0</v>
      </c>
      <c r="P113" s="221">
        <f ca="1">SUM(P41:P112)</f>
        <v>0</v>
      </c>
      <c r="Q113" s="221">
        <f ca="1">SUM(Q41:Q112)</f>
        <v>0</v>
      </c>
      <c r="R113" s="221">
        <f ca="1">SUM(R41:R112)</f>
        <v>0</v>
      </c>
      <c r="S113" s="37">
        <f ca="1">SUM(S41:S112)</f>
        <v>0</v>
      </c>
      <c r="T113" s="384" t="s">
        <v>83</v>
      </c>
      <c r="U113" s="56">
        <f ca="1">SUM(U41:U112)</f>
        <v>0</v>
      </c>
      <c r="V113" s="34"/>
      <c r="W113" s="51"/>
      <c r="X113" s="51"/>
      <c r="Y113" s="51"/>
      <c r="Z113" s="51"/>
      <c r="AA113" s="51"/>
      <c r="AB113" s="51"/>
      <c r="AC113" s="51"/>
      <c r="AD113" s="51"/>
      <c r="AF113" s="52"/>
      <c r="AG113" s="52"/>
      <c r="AH113"/>
      <c r="AI113"/>
      <c r="AJ113"/>
      <c r="AK113" s="52"/>
      <c r="AL113" s="52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3:52" ht="15.7" customHeight="1" x14ac:dyDescent="0.3">
      <c r="C114" s="71"/>
      <c r="D114" s="71"/>
      <c r="E114" s="8"/>
      <c r="F114" s="93"/>
      <c r="G114" s="93"/>
      <c r="H114" s="93"/>
      <c r="I114" s="93"/>
      <c r="J114" s="222"/>
      <c r="K114" s="222"/>
      <c r="L114" s="223" t="s">
        <v>83</v>
      </c>
      <c r="M114" s="224">
        <f ca="1">SUM(J113:M113)</f>
        <v>0</v>
      </c>
      <c r="N114" s="93"/>
      <c r="O114" s="222"/>
      <c r="P114" s="227"/>
      <c r="Q114" s="223" t="s">
        <v>83</v>
      </c>
      <c r="R114" s="224">
        <f ca="1">SUM(O113:R113)</f>
        <v>0</v>
      </c>
      <c r="S114" s="8"/>
      <c r="T114" s="8"/>
      <c r="U114" s="35"/>
      <c r="V114" s="35"/>
      <c r="W114" s="51"/>
      <c r="X114" s="51"/>
      <c r="Y114" s="51"/>
      <c r="Z114" s="51"/>
      <c r="AA114" s="51"/>
      <c r="AB114" s="51"/>
      <c r="AC114" s="51"/>
      <c r="AD114" s="51"/>
      <c r="AF114" s="52"/>
      <c r="AG114" s="52"/>
      <c r="AH114"/>
      <c r="AI114"/>
      <c r="AJ114"/>
      <c r="AK114" s="52"/>
      <c r="AL114" s="52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3:52" ht="15.7" customHeight="1" x14ac:dyDescent="0.3">
      <c r="C115" s="71"/>
      <c r="D115" s="71"/>
      <c r="E115" s="8"/>
      <c r="F115" s="8"/>
      <c r="G115" s="8"/>
      <c r="H115" s="8"/>
      <c r="I115" s="8"/>
      <c r="J115" s="8"/>
      <c r="K115" s="8"/>
      <c r="L115" s="30"/>
      <c r="M115" s="36"/>
      <c r="N115" s="8"/>
      <c r="O115" s="8"/>
      <c r="P115" s="8"/>
      <c r="Q115" s="30"/>
      <c r="R115" s="36"/>
      <c r="S115" s="8"/>
      <c r="T115" s="8"/>
      <c r="U115" s="35"/>
      <c r="V115" s="35"/>
      <c r="W115" s="51"/>
      <c r="X115" s="51"/>
      <c r="Y115" s="51"/>
      <c r="Z115" s="51"/>
      <c r="AA115" s="51"/>
      <c r="AB115" s="51"/>
      <c r="AC115" s="51"/>
      <c r="AD115" s="51"/>
      <c r="AF115" s="52"/>
      <c r="AG115" s="52"/>
      <c r="AH115"/>
      <c r="AI115"/>
      <c r="AJ115"/>
      <c r="AK115" s="52"/>
      <c r="AL115" s="52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3:52" ht="15.7" customHeight="1" x14ac:dyDescent="0.3">
      <c r="C116" s="70"/>
      <c r="D116" s="7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1"/>
      <c r="X116" s="51"/>
      <c r="Y116" s="51"/>
      <c r="Z116" s="51"/>
      <c r="AA116" s="51"/>
      <c r="AB116" s="51"/>
      <c r="AC116" s="51"/>
      <c r="AD116" s="51"/>
      <c r="AF116" s="51"/>
      <c r="AG116" s="51"/>
      <c r="AJ116"/>
      <c r="AK116" s="51"/>
      <c r="AL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3:52" ht="15.7" customHeight="1" x14ac:dyDescent="0.3">
      <c r="C117" s="70"/>
      <c r="D117" s="7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51"/>
      <c r="X117" s="51"/>
      <c r="Y117" s="51"/>
      <c r="Z117" s="51"/>
      <c r="AA117" s="51"/>
      <c r="AB117" s="51"/>
      <c r="AC117" s="51"/>
      <c r="AD117" s="51"/>
      <c r="AF117" s="51"/>
      <c r="AG117" s="51"/>
      <c r="AK117" s="51"/>
      <c r="AL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3:52" ht="15.7" customHeight="1" x14ac:dyDescent="0.3">
      <c r="C118" s="70"/>
      <c r="D118" s="7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51"/>
      <c r="X118" s="51"/>
      <c r="Y118" s="51"/>
      <c r="Z118" s="51"/>
      <c r="AA118" s="51"/>
      <c r="AB118" s="51"/>
      <c r="AC118" s="51"/>
      <c r="AD118" s="51"/>
      <c r="AF118" s="51"/>
      <c r="AG118" s="51"/>
      <c r="AK118" s="51"/>
      <c r="AL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3:52" ht="15.7" customHeight="1" x14ac:dyDescent="0.3">
      <c r="C119" s="70"/>
      <c r="D119" s="70"/>
      <c r="E119" s="8"/>
      <c r="F119" s="30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1"/>
      <c r="X119" s="51"/>
      <c r="Y119" s="51"/>
      <c r="Z119" s="51"/>
      <c r="AA119" s="51"/>
      <c r="AB119" s="51"/>
      <c r="AC119" s="51"/>
      <c r="AD119" s="51"/>
      <c r="AF119" s="51"/>
      <c r="AG119" s="51"/>
      <c r="AK119" s="51"/>
      <c r="AL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3:52" ht="15.7" customHeight="1" x14ac:dyDescent="0.3">
      <c r="C120" s="70"/>
      <c r="D120" s="70"/>
      <c r="E120" s="8"/>
      <c r="F120" s="30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1"/>
      <c r="X120" s="51"/>
      <c r="Y120" s="51"/>
      <c r="Z120" s="51"/>
      <c r="AA120" s="51"/>
      <c r="AB120" s="51"/>
      <c r="AC120" s="51"/>
      <c r="AD120" s="51"/>
      <c r="AF120" s="51"/>
      <c r="AG120" s="51"/>
      <c r="AK120" s="51"/>
      <c r="AL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3:52" ht="15.7" customHeight="1" x14ac:dyDescent="0.3">
      <c r="C121" s="70"/>
      <c r="D121" s="70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51"/>
      <c r="X121" s="51"/>
      <c r="Y121" s="51"/>
      <c r="Z121" s="51"/>
      <c r="AA121" s="51"/>
      <c r="AB121" s="51"/>
      <c r="AC121" s="51"/>
      <c r="AD121" s="51"/>
      <c r="AF121" s="51"/>
      <c r="AG121" s="51"/>
      <c r="AK121" s="51"/>
      <c r="AL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3:52" ht="15.7" customHeight="1" x14ac:dyDescent="0.3">
      <c r="C122" s="70"/>
      <c r="D122" s="7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W122" s="51"/>
      <c r="X122" s="51"/>
      <c r="Y122" s="51"/>
      <c r="Z122" s="51"/>
      <c r="AA122" s="51"/>
      <c r="AB122" s="51"/>
      <c r="AC122" s="51"/>
      <c r="AD122" s="51"/>
      <c r="AF122" s="51"/>
      <c r="AG122" s="51"/>
      <c r="AK122" s="51"/>
      <c r="AL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3:52" ht="15.7" customHeight="1" x14ac:dyDescent="0.3">
      <c r="C123" s="70"/>
      <c r="D123" s="7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W123" s="51"/>
      <c r="X123" s="51"/>
      <c r="Y123" s="51"/>
      <c r="Z123" s="51"/>
      <c r="AA123" s="51"/>
      <c r="AB123" s="51"/>
      <c r="AC123" s="51"/>
      <c r="AD123" s="51"/>
      <c r="AF123" s="51"/>
      <c r="AG123" s="51"/>
      <c r="AK123" s="51"/>
      <c r="AL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3:52" ht="15.7" customHeight="1" x14ac:dyDescent="0.3">
      <c r="C124" s="70"/>
      <c r="D124" s="7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W124" s="51"/>
      <c r="X124" s="51"/>
      <c r="Y124" s="51"/>
      <c r="Z124" s="51"/>
      <c r="AA124" s="51"/>
      <c r="AB124" s="51"/>
      <c r="AC124" s="51"/>
      <c r="AD124" s="51"/>
      <c r="AF124" s="51"/>
      <c r="AG124" s="51"/>
      <c r="AK124" s="51"/>
      <c r="AL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3:52" ht="15.7" customHeight="1" x14ac:dyDescent="0.3">
      <c r="C125" s="70"/>
      <c r="D125" s="7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W125" s="51"/>
      <c r="X125" s="51"/>
      <c r="Y125" s="51"/>
      <c r="Z125" s="51"/>
      <c r="AA125" s="51"/>
      <c r="AB125" s="51"/>
      <c r="AC125" s="51"/>
      <c r="AD125" s="51"/>
      <c r="AF125" s="51"/>
      <c r="AG125" s="51"/>
      <c r="AK125" s="51"/>
      <c r="AL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3:52" ht="15.7" customHeight="1" x14ac:dyDescent="0.3">
      <c r="C126" s="70"/>
      <c r="D126" s="7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W126" s="51"/>
      <c r="X126" s="51"/>
      <c r="Y126" s="51"/>
      <c r="Z126" s="51"/>
      <c r="AA126" s="51"/>
      <c r="AB126" s="51"/>
      <c r="AC126" s="51"/>
      <c r="AD126" s="51"/>
      <c r="AF126" s="51"/>
      <c r="AG126" s="51"/>
      <c r="AK126" s="51"/>
      <c r="AL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3:52" ht="15.7" customHeight="1" x14ac:dyDescent="0.3">
      <c r="C127" s="70"/>
      <c r="D127" s="7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W127" s="51"/>
      <c r="X127" s="51"/>
      <c r="Y127" s="51"/>
      <c r="Z127" s="51"/>
      <c r="AA127" s="51"/>
      <c r="AB127" s="51"/>
      <c r="AC127" s="51"/>
      <c r="AD127" s="51"/>
      <c r="AF127" s="51"/>
      <c r="AG127" s="51"/>
      <c r="AK127" s="51"/>
      <c r="AL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3:52" ht="15.7" customHeight="1" x14ac:dyDescent="0.3">
      <c r="C128" s="70"/>
      <c r="D128" s="7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W128" s="51"/>
      <c r="X128" s="51"/>
      <c r="Y128" s="51"/>
      <c r="Z128" s="51"/>
      <c r="AA128" s="51"/>
      <c r="AB128" s="51"/>
      <c r="AC128" s="51"/>
      <c r="AD128" s="51"/>
      <c r="AF128" s="51"/>
      <c r="AG128" s="51"/>
      <c r="AK128" s="51"/>
      <c r="AL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3:52" ht="15.7" customHeight="1" x14ac:dyDescent="0.3">
      <c r="C129" s="70"/>
      <c r="D129" s="7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W129" s="51"/>
      <c r="X129" s="51"/>
      <c r="Y129" s="51"/>
      <c r="Z129" s="51"/>
      <c r="AA129" s="51"/>
      <c r="AB129" s="51"/>
      <c r="AC129" s="51"/>
      <c r="AD129" s="51"/>
      <c r="AF129" s="51"/>
      <c r="AG129" s="51"/>
      <c r="AK129" s="51"/>
      <c r="AL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3:52" ht="15.7" customHeight="1" x14ac:dyDescent="0.3">
      <c r="C130" s="70"/>
      <c r="D130" s="7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W130" s="51"/>
      <c r="X130" s="51"/>
      <c r="Y130" s="51"/>
      <c r="Z130" s="51"/>
      <c r="AA130" s="51"/>
      <c r="AB130" s="51"/>
      <c r="AC130" s="51"/>
      <c r="AD130" s="51"/>
      <c r="AF130" s="51"/>
      <c r="AG130" s="51"/>
      <c r="AK130" s="51"/>
      <c r="AL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3:52" ht="15.7" customHeight="1" x14ac:dyDescent="0.3">
      <c r="C131" s="70"/>
      <c r="D131" s="7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W131" s="51"/>
      <c r="X131" s="51"/>
      <c r="Y131" s="51"/>
      <c r="Z131" s="51"/>
      <c r="AA131" s="51"/>
      <c r="AB131" s="51"/>
      <c r="AC131" s="51"/>
      <c r="AD131" s="51"/>
      <c r="AF131" s="51"/>
      <c r="AG131" s="51"/>
      <c r="AK131" s="51"/>
      <c r="AL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3:52" ht="15.7" customHeight="1" x14ac:dyDescent="0.3">
      <c r="C132" s="70"/>
      <c r="D132" s="7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W132" s="51"/>
      <c r="X132" s="51"/>
      <c r="Y132" s="51"/>
      <c r="Z132" s="51"/>
      <c r="AA132" s="51"/>
      <c r="AB132" s="51"/>
      <c r="AC132" s="51"/>
      <c r="AD132" s="51"/>
      <c r="AF132" s="51"/>
      <c r="AG132" s="51"/>
      <c r="AK132" s="51"/>
      <c r="AL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3:52" ht="15.7" customHeight="1" x14ac:dyDescent="0.3">
      <c r="C133" s="70"/>
      <c r="D133" s="7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W133" s="51"/>
      <c r="X133" s="51"/>
      <c r="Y133" s="51"/>
      <c r="Z133" s="51"/>
      <c r="AA133" s="51"/>
      <c r="AB133" s="51"/>
      <c r="AC133" s="51"/>
      <c r="AD133" s="51"/>
      <c r="AF133" s="51"/>
      <c r="AG133" s="51"/>
      <c r="AK133" s="51"/>
      <c r="AL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3:52" ht="15.7" customHeight="1" x14ac:dyDescent="0.3">
      <c r="C134" s="70"/>
      <c r="D134" s="7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W134" s="51"/>
      <c r="X134" s="51"/>
      <c r="Y134" s="51"/>
      <c r="Z134" s="51"/>
      <c r="AA134" s="51"/>
      <c r="AB134" s="51"/>
      <c r="AC134" s="51"/>
      <c r="AD134" s="51"/>
      <c r="AF134" s="51"/>
      <c r="AG134" s="51"/>
      <c r="AK134" s="51"/>
      <c r="AL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3:52" ht="15.7" customHeight="1" x14ac:dyDescent="0.3">
      <c r="C135" s="70"/>
      <c r="D135" s="7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W135" s="51"/>
      <c r="X135" s="51"/>
      <c r="Y135" s="51"/>
      <c r="Z135" s="51"/>
      <c r="AA135" s="51"/>
      <c r="AB135" s="51"/>
      <c r="AC135" s="51"/>
      <c r="AD135" s="51"/>
      <c r="AF135" s="51"/>
      <c r="AG135" s="51"/>
      <c r="AK135" s="51"/>
      <c r="AL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3:52" ht="15.7" customHeight="1" x14ac:dyDescent="0.3">
      <c r="C136" s="70"/>
      <c r="D136" s="7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W136" s="51"/>
      <c r="X136" s="51"/>
      <c r="Y136" s="51"/>
      <c r="Z136" s="51"/>
      <c r="AA136" s="51"/>
      <c r="AB136" s="51"/>
      <c r="AC136" s="51"/>
      <c r="AD136" s="51"/>
      <c r="AF136" s="51"/>
      <c r="AG136" s="51"/>
      <c r="AK136" s="51"/>
      <c r="AL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3:52" ht="15.7" customHeight="1" x14ac:dyDescent="0.3">
      <c r="C137" s="70"/>
      <c r="D137" s="7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W137" s="51"/>
      <c r="X137" s="51"/>
      <c r="Y137" s="51"/>
      <c r="Z137" s="51"/>
      <c r="AA137" s="51"/>
      <c r="AB137" s="51"/>
      <c r="AC137" s="51"/>
      <c r="AD137" s="51"/>
      <c r="AF137" s="51"/>
      <c r="AG137" s="51"/>
      <c r="AK137" s="51"/>
      <c r="AL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3:52" ht="15.7" customHeight="1" x14ac:dyDescent="0.3">
      <c r="C138" s="70"/>
      <c r="D138" s="7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W138" s="51"/>
      <c r="X138" s="51"/>
      <c r="Y138" s="51"/>
      <c r="Z138" s="51"/>
      <c r="AA138" s="51"/>
      <c r="AB138" s="51"/>
      <c r="AC138" s="51"/>
      <c r="AD138" s="51"/>
      <c r="AF138" s="51"/>
      <c r="AG138" s="51"/>
      <c r="AK138" s="51"/>
      <c r="AL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3:52" ht="15.7" customHeight="1" x14ac:dyDescent="0.3">
      <c r="C139" s="70"/>
      <c r="D139" s="7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W139" s="51"/>
      <c r="X139" s="51"/>
      <c r="Y139" s="51"/>
      <c r="Z139" s="51"/>
      <c r="AA139" s="51"/>
      <c r="AB139" s="51"/>
      <c r="AC139" s="51"/>
      <c r="AD139" s="51"/>
      <c r="AF139" s="51"/>
      <c r="AG139" s="51"/>
      <c r="AK139" s="51"/>
      <c r="AL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3:52" ht="15.7" customHeight="1" x14ac:dyDescent="0.3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3:52" ht="15.7" customHeight="1" x14ac:dyDescent="0.3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3:52" ht="15.7" customHeight="1" x14ac:dyDescent="0.3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3:52" ht="15.7" customHeight="1" x14ac:dyDescent="0.3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3:52" ht="15.7" customHeight="1" x14ac:dyDescent="0.3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5:18" ht="15.7" customHeight="1" x14ac:dyDescent="0.3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5:18" ht="15.7" customHeight="1" x14ac:dyDescent="0.3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5:18" ht="15.7" customHeight="1" x14ac:dyDescent="0.3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5:18" ht="15.7" customHeight="1" x14ac:dyDescent="0.3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5:18" ht="15.7" customHeight="1" x14ac:dyDescent="0.3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5:18" ht="15.7" customHeight="1" x14ac:dyDescent="0.3">
      <c r="E150" s="772"/>
      <c r="F150" s="214"/>
      <c r="G150" s="214"/>
      <c r="H150" s="214"/>
      <c r="I150" s="214"/>
      <c r="J150" s="214"/>
      <c r="K150" s="214"/>
      <c r="L150" s="773"/>
      <c r="M150" s="773"/>
      <c r="N150" s="773"/>
      <c r="O150" s="773"/>
      <c r="P150" s="773"/>
      <c r="Q150" s="25"/>
      <c r="R150" s="27"/>
    </row>
    <row r="151" spans="5:18" ht="15.7" customHeight="1" x14ac:dyDescent="0.3">
      <c r="E151" s="772"/>
      <c r="F151" s="17"/>
      <c r="G151" s="17"/>
      <c r="H151" s="17"/>
      <c r="I151" s="17"/>
      <c r="J151" s="17"/>
      <c r="K151" s="18"/>
      <c r="L151" s="17"/>
      <c r="M151" s="17"/>
      <c r="N151" s="17"/>
      <c r="O151" s="17"/>
      <c r="P151" s="18"/>
      <c r="Q151" s="25"/>
      <c r="R151" s="27"/>
    </row>
    <row r="152" spans="5:18" ht="15.7" customHeight="1" x14ac:dyDescent="0.3">
      <c r="E152" s="19"/>
      <c r="F152" s="20"/>
      <c r="G152" s="20"/>
      <c r="H152" s="20"/>
      <c r="I152" s="20"/>
      <c r="J152" s="20"/>
      <c r="K152" s="21"/>
      <c r="L152" s="22"/>
      <c r="M152" s="22"/>
      <c r="N152" s="22"/>
      <c r="O152" s="22"/>
      <c r="P152" s="21"/>
      <c r="Q152" s="25"/>
      <c r="R152" s="27"/>
    </row>
    <row r="153" spans="5:18" ht="15.7" customHeight="1" x14ac:dyDescent="0.3">
      <c r="E153" s="19"/>
      <c r="F153" s="20"/>
      <c r="G153" s="20"/>
      <c r="H153" s="20"/>
      <c r="I153" s="20"/>
      <c r="J153" s="20"/>
      <c r="K153" s="21"/>
      <c r="L153" s="22"/>
      <c r="M153" s="22"/>
      <c r="N153" s="22"/>
      <c r="O153" s="22"/>
      <c r="P153" s="21"/>
      <c r="Q153" s="25"/>
      <c r="R153" s="27"/>
    </row>
    <row r="154" spans="5:18" ht="15.7" customHeight="1" x14ac:dyDescent="0.3">
      <c r="E154" s="19"/>
      <c r="F154" s="20"/>
      <c r="G154" s="20"/>
      <c r="H154" s="20"/>
      <c r="I154" s="20"/>
      <c r="J154" s="20"/>
      <c r="K154" s="21"/>
      <c r="L154" s="22"/>
      <c r="M154" s="22"/>
      <c r="N154" s="22"/>
      <c r="O154" s="22"/>
      <c r="P154" s="21"/>
      <c r="Q154" s="25"/>
      <c r="R154" s="27"/>
    </row>
    <row r="155" spans="5:18" ht="15.7" customHeight="1" x14ac:dyDescent="0.3">
      <c r="E155" s="19"/>
      <c r="F155" s="20"/>
      <c r="G155" s="20"/>
      <c r="H155" s="20"/>
      <c r="I155" s="20"/>
      <c r="J155" s="20"/>
      <c r="K155" s="21"/>
      <c r="L155" s="22"/>
      <c r="M155" s="22"/>
      <c r="N155" s="22"/>
      <c r="O155" s="22"/>
      <c r="P155" s="21"/>
      <c r="Q155" s="25"/>
      <c r="R155" s="27"/>
    </row>
    <row r="156" spans="5:18" ht="15.7" customHeight="1" x14ac:dyDescent="0.3">
      <c r="E156" s="19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1"/>
      <c r="Q156" s="25"/>
      <c r="R156" s="27"/>
    </row>
    <row r="157" spans="5:18" ht="15.7" customHeight="1" x14ac:dyDescent="0.3">
      <c r="E157" s="25"/>
      <c r="F157" s="21"/>
      <c r="G157" s="21"/>
      <c r="H157" s="21"/>
      <c r="I157" s="21"/>
      <c r="J157" s="21"/>
      <c r="K157" s="23"/>
      <c r="L157" s="24"/>
      <c r="M157" s="24"/>
      <c r="N157" s="24"/>
      <c r="O157" s="24"/>
      <c r="P157" s="23"/>
      <c r="Q157" s="27"/>
      <c r="R157" s="27"/>
    </row>
    <row r="158" spans="5:18" ht="15.7" customHeight="1" x14ac:dyDescent="0.3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5:18" ht="15.7" customHeight="1" x14ac:dyDescent="0.3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N12:N13">
    <cfRule type="expression" dxfId="13" priority="1" stopIfTrue="1">
      <formula>ISERROR(N12)</formula>
    </cfRule>
  </conditionalFormatting>
  <conditionalFormatting sqref="D10">
    <cfRule type="cellIs" dxfId="12" priority="2" stopIfTrue="1" operator="equal">
      <formula>1</formula>
    </cfRule>
    <cfRule type="cellIs" dxfId="11" priority="3" stopIfTrue="1" operator="equal">
      <formula>0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Z159"/>
  <sheetViews>
    <sheetView showGridLines="0" workbookViewId="0">
      <pane ySplit="15" topLeftCell="A59" activePane="bottomLeft" state="frozen"/>
      <selection pane="bottomLeft" activeCell="A85" sqref="A85"/>
    </sheetView>
  </sheetViews>
  <sheetFormatPr baseColWidth="10" defaultColWidth="10.796875" defaultRowHeight="15.7" customHeight="1" x14ac:dyDescent="0.3"/>
  <cols>
    <col min="1" max="1" width="2.796875" style="26" customWidth="1"/>
    <col min="2" max="2" width="11.3984375" style="26" hidden="1" customWidth="1"/>
    <col min="3" max="3" width="12" style="26" hidden="1" customWidth="1"/>
    <col min="4" max="4" width="3.796875" style="26" customWidth="1"/>
    <col min="5" max="5" width="5.296875" style="26" customWidth="1"/>
    <col min="6" max="6" width="61.3984375" style="26" customWidth="1"/>
    <col min="7" max="7" width="11.796875" style="26" customWidth="1"/>
    <col min="8" max="8" width="22.09765625" style="26" customWidth="1"/>
    <col min="9" max="9" width="10.09765625" style="26" customWidth="1"/>
    <col min="10" max="10" width="6" style="26" customWidth="1"/>
    <col min="11" max="13" width="5.69921875" style="26" customWidth="1"/>
    <col min="14" max="14" width="11.09765625" style="26" customWidth="1"/>
    <col min="15" max="17" width="5.69921875" style="26" customWidth="1"/>
    <col min="18" max="18" width="7" style="26" customWidth="1"/>
    <col min="19" max="19" width="10.09765625" style="26" hidden="1" customWidth="1"/>
    <col min="20" max="20" width="11.3984375" style="26" hidden="1" customWidth="1"/>
    <col min="21" max="21" width="11.3984375" style="26" customWidth="1"/>
    <col min="22" max="36" width="11.3984375" style="26" hidden="1" customWidth="1"/>
    <col min="37" max="37" width="16.69921875" style="26" hidden="1" customWidth="1"/>
    <col min="38" max="42" width="11.3984375" style="26" hidden="1" customWidth="1"/>
    <col min="43" max="44" width="11.3984375" style="26" customWidth="1"/>
    <col min="45" max="16384" width="10.796875" style="26"/>
  </cols>
  <sheetData>
    <row r="1" spans="1:52" ht="15.7" customHeight="1" x14ac:dyDescent="0.3">
      <c r="A1" s="479"/>
      <c r="D1" s="787" t="s">
        <v>143</v>
      </c>
      <c r="E1" s="787"/>
      <c r="F1" s="787"/>
      <c r="G1" s="530"/>
      <c r="H1" s="49" t="s">
        <v>84</v>
      </c>
      <c r="I1" s="49"/>
      <c r="J1" s="7" t="s">
        <v>31</v>
      </c>
      <c r="K1" s="7" t="s">
        <v>32</v>
      </c>
      <c r="L1" s="7" t="s">
        <v>140</v>
      </c>
      <c r="M1" s="521" t="s">
        <v>157</v>
      </c>
      <c r="N1" s="7" t="s">
        <v>83</v>
      </c>
      <c r="O1" s="484"/>
      <c r="P1" s="499" t="str">
        <f>Zusammenfassung!K1</f>
        <v>Version 17/08/08</v>
      </c>
      <c r="Q1" s="500"/>
      <c r="R1" s="500"/>
      <c r="S1" s="106"/>
      <c r="T1" s="106"/>
      <c r="U1" s="106"/>
      <c r="W1" s="82"/>
      <c r="X1" s="82"/>
      <c r="Y1" s="82"/>
      <c r="Z1" s="82"/>
      <c r="AA1" s="82"/>
      <c r="AB1" s="82"/>
      <c r="AC1" s="82"/>
      <c r="AD1" s="82"/>
      <c r="AF1" s="94"/>
      <c r="AG1" s="94"/>
      <c r="AH1" s="94"/>
      <c r="AK1" s="51"/>
      <c r="AL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ht="15.7" hidden="1" customHeight="1" x14ac:dyDescent="0.3">
      <c r="A2" s="479"/>
      <c r="D2" s="395"/>
      <c r="E2" s="396"/>
      <c r="G2" s="530"/>
      <c r="H2" s="421" t="s">
        <v>243</v>
      </c>
      <c r="I2" s="393" t="s">
        <v>215</v>
      </c>
      <c r="J2" s="456">
        <f ca="1">J$38</f>
        <v>17</v>
      </c>
      <c r="K2" s="456">
        <f ca="1">K$38</f>
        <v>16</v>
      </c>
      <c r="L2" s="456">
        <f ca="1">L$38</f>
        <v>0</v>
      </c>
      <c r="M2" s="457">
        <f ca="1">M$38</f>
        <v>0</v>
      </c>
      <c r="N2" s="458">
        <f t="shared" ref="N2:N7" ca="1" si="0">SUM(J2:M2)</f>
        <v>33</v>
      </c>
      <c r="O2" s="484"/>
      <c r="P2" s="501"/>
      <c r="Q2" s="500"/>
      <c r="R2" s="500"/>
      <c r="S2" s="106"/>
      <c r="T2" s="106"/>
      <c r="U2" s="106"/>
      <c r="W2" s="82"/>
      <c r="X2" s="82"/>
      <c r="Y2" s="82"/>
      <c r="Z2" s="82"/>
      <c r="AA2" s="82"/>
      <c r="AB2" s="82"/>
      <c r="AC2" s="82"/>
      <c r="AD2" s="82"/>
      <c r="AF2" s="94"/>
      <c r="AG2" s="94"/>
      <c r="AH2" s="94"/>
      <c r="AI2" s="82" t="s">
        <v>250</v>
      </c>
      <c r="AK2" s="51"/>
      <c r="AL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5.7" hidden="1" customHeight="1" x14ac:dyDescent="0.3">
      <c r="A3" s="479"/>
      <c r="C3" s="70"/>
      <c r="D3" s="395"/>
      <c r="E3" s="396"/>
      <c r="G3" s="530"/>
      <c r="H3" s="49"/>
      <c r="I3" s="394" t="s">
        <v>217</v>
      </c>
      <c r="J3" s="456">
        <f ca="1">J$113</f>
        <v>0</v>
      </c>
      <c r="K3" s="456">
        <f ca="1">K$113</f>
        <v>0</v>
      </c>
      <c r="L3" s="456">
        <f ca="1">L$113</f>
        <v>0</v>
      </c>
      <c r="M3" s="457">
        <f ca="1">M$113</f>
        <v>0</v>
      </c>
      <c r="N3" s="458">
        <f t="shared" ca="1" si="0"/>
        <v>0</v>
      </c>
      <c r="O3" s="484"/>
      <c r="P3" s="501"/>
      <c r="Q3" s="500"/>
      <c r="R3" s="500"/>
      <c r="S3" s="106"/>
      <c r="T3" s="106"/>
      <c r="U3" s="106"/>
      <c r="W3" s="82"/>
      <c r="X3" s="82"/>
      <c r="Y3" s="82"/>
      <c r="Z3" s="82"/>
      <c r="AA3" s="82"/>
      <c r="AB3" s="82"/>
      <c r="AC3" s="82"/>
      <c r="AD3" s="82"/>
      <c r="AF3" s="94"/>
      <c r="AG3" s="94"/>
      <c r="AH3" s="94"/>
      <c r="AI3" s="26" t="s">
        <v>251</v>
      </c>
      <c r="AK3" s="51"/>
      <c r="AL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5.7" hidden="1" customHeight="1" x14ac:dyDescent="0.3">
      <c r="A4" s="479"/>
      <c r="C4" s="70"/>
      <c r="D4" s="395"/>
      <c r="E4" s="396"/>
      <c r="G4" s="530"/>
      <c r="H4" s="49"/>
      <c r="I4" s="394" t="s">
        <v>106</v>
      </c>
      <c r="J4" s="456">
        <f ca="1">SUM(J$2:J$3)</f>
        <v>17</v>
      </c>
      <c r="K4" s="456">
        <f ca="1">SUM(K$2:K$3)</f>
        <v>16</v>
      </c>
      <c r="L4" s="456">
        <f ca="1">SUM(L$2:L$3)</f>
        <v>0</v>
      </c>
      <c r="M4" s="457">
        <f ca="1">SUM(M$2:M$3)</f>
        <v>0</v>
      </c>
      <c r="N4" s="458">
        <f t="shared" ca="1" si="0"/>
        <v>33</v>
      </c>
      <c r="O4" s="484"/>
      <c r="P4" s="501"/>
      <c r="Q4" s="500"/>
      <c r="R4" s="500"/>
      <c r="S4" s="106"/>
      <c r="T4" s="106"/>
      <c r="U4" s="106"/>
      <c r="W4" s="82"/>
      <c r="X4" s="82"/>
      <c r="Y4" s="82"/>
      <c r="Z4" s="82"/>
      <c r="AA4" s="82"/>
      <c r="AB4" s="82"/>
      <c r="AC4" s="82"/>
      <c r="AD4" s="82"/>
      <c r="AF4" s="94"/>
      <c r="AG4" s="94"/>
      <c r="AH4" s="94"/>
      <c r="AI4" s="77" t="s">
        <v>252</v>
      </c>
      <c r="AK4" s="51"/>
      <c r="AL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5.7" hidden="1" customHeight="1" x14ac:dyDescent="0.3">
      <c r="A5" s="479"/>
      <c r="C5" s="70"/>
      <c r="D5" s="395"/>
      <c r="E5" s="396"/>
      <c r="G5" s="530"/>
      <c r="H5" s="421" t="s">
        <v>214</v>
      </c>
      <c r="I5" s="392" t="s">
        <v>217</v>
      </c>
      <c r="J5" s="459">
        <f ca="1">O$113</f>
        <v>0</v>
      </c>
      <c r="K5" s="459">
        <f ca="1">P$113</f>
        <v>0</v>
      </c>
      <c r="L5" s="459">
        <f ca="1">Q$113</f>
        <v>0</v>
      </c>
      <c r="M5" s="522">
        <f ca="1">R$113</f>
        <v>0</v>
      </c>
      <c r="N5" s="458">
        <f t="shared" ca="1" si="0"/>
        <v>0</v>
      </c>
      <c r="O5" s="484"/>
      <c r="P5" s="501"/>
      <c r="Q5" s="500"/>
      <c r="R5" s="500"/>
      <c r="S5" s="106"/>
      <c r="T5" s="106"/>
      <c r="U5" s="106"/>
      <c r="W5" s="82"/>
      <c r="X5" s="82"/>
      <c r="Y5" s="82"/>
      <c r="Z5" s="82"/>
      <c r="AA5" s="82"/>
      <c r="AB5" s="82"/>
      <c r="AC5" s="82"/>
      <c r="AD5" s="82"/>
      <c r="AF5" s="94"/>
      <c r="AG5" s="94"/>
      <c r="AH5" s="94"/>
      <c r="AI5" s="26" t="s">
        <v>253</v>
      </c>
      <c r="AK5" s="51"/>
      <c r="AL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5.7" hidden="1" customHeight="1" thickBot="1" x14ac:dyDescent="0.35">
      <c r="A6" s="479"/>
      <c r="C6" s="70"/>
      <c r="D6" s="395"/>
      <c r="E6" s="396"/>
      <c r="G6" s="530"/>
      <c r="H6" s="49"/>
      <c r="I6" s="392" t="s">
        <v>239</v>
      </c>
      <c r="J6" s="460">
        <f>'Erstberatung T.M.JJ'!L33</f>
        <v>0</v>
      </c>
      <c r="K6" s="460">
        <f>'Erstberatung T.M.JJ'!M33</f>
        <v>0</v>
      </c>
      <c r="L6" s="460">
        <f>'Erstberatung T.M.JJ'!N33</f>
        <v>0</v>
      </c>
      <c r="M6" s="523">
        <f>'Erstberatung T.M.JJ'!O33</f>
        <v>0</v>
      </c>
      <c r="N6" s="458">
        <f t="shared" si="0"/>
        <v>0</v>
      </c>
      <c r="O6" s="484"/>
      <c r="P6" s="501"/>
      <c r="Q6" s="500"/>
      <c r="R6" s="500"/>
      <c r="S6" s="106"/>
      <c r="T6" s="106"/>
      <c r="U6" s="106"/>
      <c r="W6" s="82" t="s">
        <v>154</v>
      </c>
      <c r="X6" s="51"/>
      <c r="Y6" s="51"/>
      <c r="Z6" s="51"/>
      <c r="AA6" s="51"/>
      <c r="AB6" s="51"/>
      <c r="AC6" s="70"/>
      <c r="AD6"/>
      <c r="AF6" s="94"/>
      <c r="AG6" s="94"/>
      <c r="AH6" s="94"/>
      <c r="AI6" s="26" t="s">
        <v>254</v>
      </c>
      <c r="AK6" s="51"/>
      <c r="AL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.7" hidden="1" customHeight="1" x14ac:dyDescent="0.3">
      <c r="A7" s="479"/>
      <c r="C7" s="70" t="s">
        <v>226</v>
      </c>
      <c r="D7" s="395"/>
      <c r="E7" s="396"/>
      <c r="G7" s="530"/>
      <c r="H7" s="49"/>
      <c r="I7" s="392" t="s">
        <v>83</v>
      </c>
      <c r="J7" s="460">
        <f ca="1">SUM(J5:J6)</f>
        <v>0</v>
      </c>
      <c r="K7" s="460">
        <f ca="1">SUM(K5:K6)</f>
        <v>0</v>
      </c>
      <c r="L7" s="460">
        <f ca="1">SUM(L5:L6)</f>
        <v>0</v>
      </c>
      <c r="M7" s="523">
        <f ca="1">SUM(M5:M6)</f>
        <v>0</v>
      </c>
      <c r="N7" s="458">
        <f t="shared" ca="1" si="0"/>
        <v>0</v>
      </c>
      <c r="O7" s="484"/>
      <c r="P7" s="501"/>
      <c r="Q7" s="500"/>
      <c r="R7" s="500"/>
      <c r="S7" s="106"/>
      <c r="T7" s="106"/>
      <c r="U7" s="106"/>
      <c r="V7" s="104" t="s">
        <v>183</v>
      </c>
      <c r="W7" s="83" t="str">
        <f>'LV-Liste'!C$3</f>
        <v>Name der LV</v>
      </c>
      <c r="X7" s="83" t="str">
        <f>'LV-Liste'!D$3</f>
        <v xml:space="preserve">Prüfungsnummer </v>
      </c>
      <c r="Y7" s="83" t="str">
        <f>'LV-Liste'!E$3</f>
        <v>Dozent</v>
      </c>
      <c r="Z7" s="83" t="str">
        <f>'LV-Liste'!F$3</f>
        <v>Semester</v>
      </c>
      <c r="AA7" s="83" t="str">
        <f>'LV-Liste'!G$3</f>
        <v>GL</v>
      </c>
      <c r="AB7" s="83" t="str">
        <f>'LV-Liste'!H$3</f>
        <v>T</v>
      </c>
      <c r="AC7" s="83" t="str">
        <f>'LV-Liste'!I$3</f>
        <v>NT</v>
      </c>
      <c r="AD7" s="83" t="str">
        <f>'LV-Liste'!J$3</f>
        <v>P</v>
      </c>
      <c r="AF7" s="94"/>
      <c r="AG7" s="94"/>
      <c r="AH7" s="94"/>
      <c r="AI7" s="82" t="s">
        <v>249</v>
      </c>
      <c r="AK7" s="51"/>
      <c r="AL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15.7" customHeight="1" thickBot="1" x14ac:dyDescent="0.4">
      <c r="A8" s="479"/>
      <c r="C8" s="385" t="s">
        <v>225</v>
      </c>
      <c r="D8" s="788"/>
      <c r="E8" s="789"/>
      <c r="F8" s="790"/>
      <c r="G8" s="530"/>
      <c r="H8" s="378" t="s">
        <v>74</v>
      </c>
      <c r="I8" s="378"/>
      <c r="J8" s="228">
        <f ca="1">J$4</f>
        <v>17</v>
      </c>
      <c r="K8" s="228">
        <f ca="1">K$4</f>
        <v>16</v>
      </c>
      <c r="L8" s="228">
        <f ca="1">L$4</f>
        <v>0</v>
      </c>
      <c r="M8" s="524">
        <f ca="1">M$4</f>
        <v>0</v>
      </c>
      <c r="N8" s="229">
        <f ca="1">SUM(J8:M8)</f>
        <v>33</v>
      </c>
      <c r="O8" s="488"/>
      <c r="P8" s="502"/>
      <c r="Q8" s="503"/>
      <c r="R8" s="503"/>
      <c r="S8" s="106"/>
      <c r="T8" s="106"/>
      <c r="U8" s="106"/>
      <c r="V8" s="105">
        <f>COLUMN(lvliste)</f>
        <v>1</v>
      </c>
      <c r="W8" s="84">
        <f>COLUMN('LV-Liste'!C$3)-$V$8</f>
        <v>2</v>
      </c>
      <c r="X8" s="84">
        <f>COLUMN('LV-Liste'!D$3)-$V$8</f>
        <v>3</v>
      </c>
      <c r="Y8" s="84">
        <f>COLUMN('LV-Liste'!E$3)-$V$8</f>
        <v>4</v>
      </c>
      <c r="Z8" s="84">
        <f>COLUMN('LV-Liste'!F$3)-$V$8</f>
        <v>5</v>
      </c>
      <c r="AA8" s="84">
        <f>COLUMN('LV-Liste'!G$3)-$V$8</f>
        <v>6</v>
      </c>
      <c r="AB8" s="84">
        <f>COLUMN('LV-Liste'!H$3)-$V$8</f>
        <v>7</v>
      </c>
      <c r="AC8" s="84">
        <f>COLUMN('LV-Liste'!I$3)-$V$8</f>
        <v>8</v>
      </c>
      <c r="AD8" s="84">
        <f>COLUMN('LV-Liste'!J$3)-$V$8</f>
        <v>9</v>
      </c>
      <c r="AF8" s="94"/>
      <c r="AG8" s="94"/>
      <c r="AH8" s="95"/>
      <c r="AI8" s="472" t="s">
        <v>300</v>
      </c>
      <c r="AK8" s="51"/>
      <c r="AL8" s="51"/>
      <c r="AN8" s="129"/>
      <c r="AO8" s="129"/>
      <c r="AP8" s="129"/>
      <c r="AQ8" s="129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5.7" customHeight="1" x14ac:dyDescent="0.35">
      <c r="A9" s="479"/>
      <c r="C9" s="386" t="s">
        <v>227</v>
      </c>
      <c r="D9" s="791" t="str">
        <f ca="1">CONCATENATE(OFFSET(Zusammenfassung!$AI$32,0,$C$10-1)," ist mit der Prüfungsordnung",IF($D$10=1," "," nicht "),"konform")</f>
        <v>3. Studienberatung T.M.JJ ist mit der Prüfungsordnung nicht konform</v>
      </c>
      <c r="E9" s="791"/>
      <c r="F9" s="791"/>
      <c r="G9" s="530"/>
      <c r="H9" s="421" t="s">
        <v>75</v>
      </c>
      <c r="I9" s="421"/>
      <c r="J9" s="526">
        <f ca="1">J$7</f>
        <v>0</v>
      </c>
      <c r="K9" s="526">
        <f ca="1">K$7</f>
        <v>0</v>
      </c>
      <c r="L9" s="526">
        <f ca="1">L$7</f>
        <v>0</v>
      </c>
      <c r="M9" s="527">
        <f ca="1">M$7</f>
        <v>0</v>
      </c>
      <c r="N9" s="528">
        <f ca="1">SUM(J9:M9)</f>
        <v>0</v>
      </c>
      <c r="O9" s="504"/>
      <c r="P9" s="505"/>
      <c r="Q9" s="505"/>
      <c r="R9" s="505"/>
      <c r="S9" s="13"/>
      <c r="T9" s="13"/>
      <c r="U9" s="13"/>
      <c r="V9" s="104" t="s">
        <v>20</v>
      </c>
      <c r="W9" s="81" t="str">
        <f>'LV-Liste'!K$3</f>
        <v>entfällt, wenn Besuch LV 1</v>
      </c>
      <c r="X9" s="81" t="str">
        <f>'LV-Liste'!L$3</f>
        <v>entfällt, wenn Besuch LV 2</v>
      </c>
      <c r="Y9" s="103" t="str">
        <f>'LV-Liste'!M$3</f>
        <v>LV anerkannt</v>
      </c>
      <c r="Z9" s="103" t="str">
        <f>'LV-Liste'!N$3</f>
        <v>Credits soll für Anerkennung</v>
      </c>
      <c r="AA9" s="103" t="str">
        <f>'LV-Liste'!O$3</f>
        <v>LV Auflage</v>
      </c>
      <c r="AB9" s="85"/>
      <c r="AC9" s="85"/>
      <c r="AD9" s="50"/>
      <c r="AF9" s="94"/>
      <c r="AG9" s="94"/>
      <c r="AH9" s="95"/>
      <c r="AI9" s="472" t="s">
        <v>277</v>
      </c>
      <c r="AK9" s="51"/>
      <c r="AL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5.7" customHeight="1" thickBot="1" x14ac:dyDescent="0.4">
      <c r="A10" s="479"/>
      <c r="C10" s="566">
        <v>3</v>
      </c>
      <c r="D10" s="792">
        <f ca="1">IF(OFFSET(Zusammenfassung!$AI$41,0,$C$10-1),1,0)</f>
        <v>0</v>
      </c>
      <c r="E10" s="793"/>
      <c r="F10" s="794"/>
      <c r="G10" s="530"/>
      <c r="H10" s="378" t="s">
        <v>83</v>
      </c>
      <c r="I10" s="378"/>
      <c r="J10" s="229">
        <f ca="1">SUM(J8:J9)</f>
        <v>17</v>
      </c>
      <c r="K10" s="229">
        <f ca="1">SUM(K8:K9)</f>
        <v>16</v>
      </c>
      <c r="L10" s="229">
        <f ca="1">SUM(L8:L9)</f>
        <v>0</v>
      </c>
      <c r="M10" s="525">
        <f ca="1">SUM(M8:M9)</f>
        <v>0</v>
      </c>
      <c r="N10" s="229">
        <f ca="1">SUM(J10:M10)</f>
        <v>33</v>
      </c>
      <c r="O10" s="488"/>
      <c r="P10" s="488"/>
      <c r="Q10" s="488"/>
      <c r="R10" s="488"/>
      <c r="S10" s="72" t="s">
        <v>83</v>
      </c>
      <c r="T10"/>
      <c r="U10" s="74" t="s">
        <v>18</v>
      </c>
      <c r="V10" s="105">
        <f>ROW(lvliste)</f>
        <v>1</v>
      </c>
      <c r="W10" s="55">
        <f>COLUMN('LV-Liste'!K$3)-$V$8</f>
        <v>10</v>
      </c>
      <c r="X10" s="55">
        <f>COLUMN('LV-Liste'!L$3)-$V$8</f>
        <v>11</v>
      </c>
      <c r="Y10" s="84">
        <f>COLUMN('LV-Liste'!M$3)-$V$8</f>
        <v>12</v>
      </c>
      <c r="Z10" s="84">
        <f>COLUMN('LV-Liste'!N$3)-$V$8</f>
        <v>13</v>
      </c>
      <c r="AA10" s="84">
        <f>COLUMN('LV-Liste'!O$3)-$V$8</f>
        <v>14</v>
      </c>
      <c r="AB10" s="50"/>
      <c r="AC10" s="50"/>
      <c r="AF10" s="51"/>
      <c r="AG10" s="51"/>
      <c r="AI10" s="472" t="s">
        <v>278</v>
      </c>
      <c r="AK10" s="51"/>
      <c r="AL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5.7" customHeight="1" x14ac:dyDescent="0.3">
      <c r="A11" s="479"/>
      <c r="E11" s="6"/>
      <c r="F11" s="6"/>
      <c r="G11" s="6"/>
      <c r="H11" s="6"/>
      <c r="I11" s="6"/>
      <c r="J11" s="8"/>
      <c r="K11" s="8"/>
      <c r="L11" s="8"/>
      <c r="M11" s="8"/>
      <c r="N11" s="28"/>
      <c r="O11" s="488"/>
      <c r="P11" s="488"/>
      <c r="Q11" s="488"/>
      <c r="R11" s="488"/>
      <c r="S11" s="72" t="s">
        <v>202</v>
      </c>
      <c r="T11" s="73"/>
      <c r="U11" s="75" t="s">
        <v>146</v>
      </c>
      <c r="V11" s="51"/>
      <c r="W11" s="397"/>
      <c r="X11" s="397"/>
      <c r="Y11" s="397"/>
      <c r="Z11" s="397"/>
      <c r="AA11" s="398"/>
      <c r="AB11" s="398"/>
      <c r="AC11" s="398"/>
      <c r="AD11" s="398"/>
      <c r="AK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5.7" customHeight="1" x14ac:dyDescent="0.3">
      <c r="A12" s="479"/>
      <c r="D12" s="477" t="str">
        <f ca="1">CONCATENATE(OFFSET(Zusammenfassung!$AI$32,0,$C$10-1)," für ",Zusammenfassung!$C$4," (Matr.-Nr. ",Zusammenfassung!$C$5,")")</f>
        <v>3. Studienberatung T.M.JJ für [Formular 'Erstberatung' ausfüllen!] (Matr.-Nr. [Formular 'Erstberatung' ausfüllen!])</v>
      </c>
      <c r="F12" s="6"/>
      <c r="G12" s="8"/>
      <c r="H12" s="8"/>
      <c r="I12" s="8"/>
      <c r="J12" s="8"/>
      <c r="K12" s="799" t="s">
        <v>141</v>
      </c>
      <c r="L12" s="800"/>
      <c r="M12" s="801"/>
      <c r="N12" s="407">
        <f ca="1">IF(U12&gt;0,S12/U12,0)</f>
        <v>0</v>
      </c>
      <c r="O12" s="488"/>
      <c r="P12" s="488"/>
      <c r="Q12" s="488"/>
      <c r="R12" s="488"/>
      <c r="S12" s="76">
        <f ca="1">S38+S113</f>
        <v>0</v>
      </c>
      <c r="T12" s="76"/>
      <c r="U12" s="76">
        <f ca="1">U38+U113</f>
        <v>0</v>
      </c>
      <c r="AN12" s="63"/>
      <c r="AO12" s="63"/>
      <c r="AP12" s="63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5.7" customHeight="1" x14ac:dyDescent="0.3">
      <c r="A13" s="479"/>
      <c r="E13" s="477"/>
      <c r="F13" s="6"/>
      <c r="G13" s="8"/>
      <c r="H13" s="8"/>
      <c r="I13" s="8"/>
      <c r="J13" s="8"/>
      <c r="K13" s="481"/>
      <c r="L13" s="481"/>
      <c r="M13" s="481"/>
      <c r="N13" s="482"/>
      <c r="O13" s="780"/>
      <c r="P13" s="780"/>
      <c r="Q13" s="780"/>
      <c r="R13" s="780"/>
      <c r="S13" s="76"/>
      <c r="T13" s="76"/>
      <c r="U13" s="76"/>
      <c r="AN13" s="63"/>
      <c r="AO13" s="63"/>
      <c r="AP13" s="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5.7" customHeight="1" x14ac:dyDescent="0.3">
      <c r="A14" s="479"/>
      <c r="D14" s="802"/>
      <c r="E14" s="795" t="s">
        <v>131</v>
      </c>
      <c r="F14" s="795"/>
      <c r="G14" s="782" t="s">
        <v>282</v>
      </c>
      <c r="H14" s="795" t="s">
        <v>77</v>
      </c>
      <c r="I14" s="796" t="s">
        <v>212</v>
      </c>
      <c r="J14" s="784" t="s">
        <v>78</v>
      </c>
      <c r="K14" s="784"/>
      <c r="L14" s="784"/>
      <c r="M14" s="784"/>
      <c r="N14" s="782" t="s">
        <v>79</v>
      </c>
      <c r="O14" s="784" t="s">
        <v>30</v>
      </c>
      <c r="P14" s="784"/>
      <c r="Q14" s="784"/>
      <c r="R14" s="784"/>
      <c r="S14" s="76"/>
      <c r="T14" s="76"/>
      <c r="U14" s="76"/>
      <c r="AC14" s="577" t="s">
        <v>213</v>
      </c>
      <c r="AD14" s="577" t="s">
        <v>214</v>
      </c>
      <c r="AE14" s="487" t="s">
        <v>288</v>
      </c>
      <c r="AF14" s="486" t="s">
        <v>67</v>
      </c>
      <c r="AG14" s="486" t="s">
        <v>223</v>
      </c>
      <c r="AH14" s="578" t="s">
        <v>68</v>
      </c>
      <c r="AI14" s="486" t="s">
        <v>224</v>
      </c>
      <c r="AJ14" s="486" t="s">
        <v>68</v>
      </c>
      <c r="AK14" s="487" t="s">
        <v>69</v>
      </c>
      <c r="AL14" s="486" t="s">
        <v>286</v>
      </c>
      <c r="AM14" s="484"/>
      <c r="AN14" s="63"/>
      <c r="AO14" s="63"/>
      <c r="AP14" s="63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5.7" customHeight="1" x14ac:dyDescent="0.3">
      <c r="A15" s="479"/>
      <c r="D15" s="802"/>
      <c r="E15" s="795"/>
      <c r="F15" s="795"/>
      <c r="G15" s="803"/>
      <c r="H15" s="796"/>
      <c r="I15" s="797"/>
      <c r="J15" s="388" t="s">
        <v>31</v>
      </c>
      <c r="K15" s="388" t="s">
        <v>32</v>
      </c>
      <c r="L15" s="388" t="s">
        <v>140</v>
      </c>
      <c r="M15" s="388" t="s">
        <v>157</v>
      </c>
      <c r="N15" s="783"/>
      <c r="O15" s="90" t="s">
        <v>31</v>
      </c>
      <c r="P15" s="90" t="s">
        <v>32</v>
      </c>
      <c r="Q15" s="90" t="s">
        <v>140</v>
      </c>
      <c r="R15" s="90" t="s">
        <v>157</v>
      </c>
      <c r="S15" s="254"/>
      <c r="T15" s="8"/>
      <c r="U15" s="8"/>
      <c r="AC15" s="579" t="s">
        <v>218</v>
      </c>
      <c r="AD15" s="579" t="s">
        <v>219</v>
      </c>
      <c r="AE15" s="485"/>
      <c r="AF15" s="485"/>
      <c r="AG15" s="485"/>
      <c r="AH15" s="484"/>
      <c r="AI15" s="484"/>
      <c r="AJ15" s="484"/>
      <c r="AK15" s="485"/>
      <c r="AL15" s="485"/>
      <c r="AM15" s="486" t="s">
        <v>287</v>
      </c>
      <c r="AN15" s="65"/>
      <c r="AO15" s="65"/>
      <c r="AP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5" customHeight="1" x14ac:dyDescent="0.3">
      <c r="A16" s="479"/>
      <c r="E16" s="219" t="s">
        <v>169</v>
      </c>
      <c r="F16" s="477"/>
      <c r="G16" s="477"/>
      <c r="H16" s="477"/>
      <c r="I16" s="477"/>
      <c r="J16" s="9"/>
      <c r="K16" s="10"/>
      <c r="L16" s="9"/>
      <c r="M16" s="9"/>
      <c r="N16" s="10"/>
      <c r="P16" s="253"/>
      <c r="Q16" s="253"/>
      <c r="R16" s="253"/>
      <c r="S16" s="777" t="s">
        <v>202</v>
      </c>
      <c r="T16" s="771" t="s">
        <v>98</v>
      </c>
      <c r="U16" s="483" t="s">
        <v>28</v>
      </c>
      <c r="AC16" s="577" t="s">
        <v>213</v>
      </c>
      <c r="AD16" s="577" t="s">
        <v>214</v>
      </c>
      <c r="AE16" s="487" t="s">
        <v>288</v>
      </c>
      <c r="AF16" s="486" t="s">
        <v>67</v>
      </c>
      <c r="AG16" s="486" t="s">
        <v>223</v>
      </c>
      <c r="AH16" s="578" t="s">
        <v>68</v>
      </c>
      <c r="AI16" s="486" t="s">
        <v>224</v>
      </c>
      <c r="AJ16" s="486" t="s">
        <v>68</v>
      </c>
      <c r="AK16" s="487" t="s">
        <v>69</v>
      </c>
      <c r="AL16" s="486" t="s">
        <v>286</v>
      </c>
      <c r="AM16" s="484"/>
      <c r="AN16" s="65"/>
      <c r="AO16" s="65"/>
      <c r="AP16" s="65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5" customHeight="1" x14ac:dyDescent="0.3">
      <c r="A17" s="479"/>
      <c r="E17" s="219" t="s">
        <v>262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777"/>
      <c r="T17" s="771"/>
      <c r="U17" s="488"/>
      <c r="AC17" s="579" t="s">
        <v>218</v>
      </c>
      <c r="AD17" s="579" t="s">
        <v>219</v>
      </c>
      <c r="AE17" s="485"/>
      <c r="AF17" s="485"/>
      <c r="AG17" s="485"/>
      <c r="AH17" s="484"/>
      <c r="AI17" s="484"/>
      <c r="AJ17" s="484"/>
      <c r="AK17" s="485"/>
      <c r="AL17" s="485"/>
      <c r="AM17" s="486" t="s">
        <v>287</v>
      </c>
      <c r="AN17" s="65"/>
      <c r="AO17" s="65"/>
      <c r="AP17" s="65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5" customHeight="1" x14ac:dyDescent="0.3">
      <c r="A18" s="479"/>
      <c r="C18" s="91"/>
      <c r="D18" s="91"/>
      <c r="E18" s="219" t="s">
        <v>222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8"/>
      <c r="T18" s="8"/>
      <c r="U18" s="8"/>
      <c r="AK18" s="67"/>
      <c r="AL18" s="66"/>
      <c r="AN18" s="66"/>
      <c r="AO18" s="66"/>
      <c r="AP18" s="66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5" customHeight="1" x14ac:dyDescent="0.3">
      <c r="A19" s="479"/>
      <c r="C19" s="91"/>
      <c r="D19" s="91"/>
      <c r="E19" s="484"/>
      <c r="F19" s="506"/>
      <c r="G19" s="506"/>
      <c r="H19" s="506"/>
      <c r="I19" s="506"/>
      <c r="J19" s="506"/>
      <c r="K19" s="506"/>
      <c r="L19" s="506"/>
      <c r="M19" s="506"/>
      <c r="N19" s="506"/>
      <c r="O19" s="219"/>
      <c r="P19" s="219"/>
      <c r="Q19" s="219"/>
      <c r="R19" s="219"/>
      <c r="S19" s="8"/>
      <c r="T19" s="8"/>
      <c r="U19" s="8"/>
      <c r="AK19" s="67"/>
      <c r="AL19" s="66"/>
      <c r="AN19" s="66"/>
      <c r="AO19" s="66"/>
      <c r="AP19" s="66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7" customHeight="1" x14ac:dyDescent="0.35">
      <c r="A20" s="479"/>
      <c r="B20" s="77" t="s">
        <v>29</v>
      </c>
      <c r="C20" s="88"/>
      <c r="D20" s="798" t="s">
        <v>215</v>
      </c>
      <c r="E20" s="798"/>
      <c r="F20" s="798"/>
      <c r="G20" s="575"/>
      <c r="H20" s="575"/>
      <c r="I20" s="575"/>
      <c r="J20" s="575"/>
      <c r="K20" s="575"/>
      <c r="L20" s="575"/>
      <c r="M20" s="575"/>
      <c r="N20" s="575"/>
      <c r="O20" s="8"/>
      <c r="P20" s="12"/>
      <c r="Q20" s="12"/>
      <c r="R20" s="8"/>
      <c r="S20" s="8"/>
      <c r="T20" s="8"/>
      <c r="U20" s="8"/>
      <c r="AF20" s="51"/>
      <c r="AG20" s="51"/>
      <c r="AK20" s="64"/>
      <c r="AL20" s="63"/>
      <c r="AN20" s="68"/>
      <c r="AO20" s="63"/>
      <c r="AP20" s="63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5" customHeight="1" x14ac:dyDescent="0.3">
      <c r="A21" s="479"/>
      <c r="B21" s="26">
        <f>'1. Studienberatung T.M.JJ'!B21</f>
        <v>1001</v>
      </c>
      <c r="C21" s="576" t="b">
        <f t="shared" ref="C21:C37" si="1">$AC21</f>
        <v>1</v>
      </c>
      <c r="D21" s="574" t="str">
        <f ca="1">IF($AL21,"X","")</f>
        <v/>
      </c>
      <c r="E21" s="774" t="str">
        <f t="shared" ref="E21:E37" ca="1" si="2">IF($B21&gt;0,OFFSET(lvliste,$W21,W$8),"")</f>
        <v>Modul Elektrotechnik:</v>
      </c>
      <c r="F21" s="774"/>
      <c r="G21" s="520">
        <f t="shared" ref="G21:G37" ca="1" si="3">IF($B21&gt;0,OFFSET(lvliste,$W21,X$8),"")</f>
        <v>3020</v>
      </c>
      <c r="H21" s="377" t="str">
        <f t="shared" ref="H21:H37" ca="1" si="4">IF($B21&gt;0,OFFSET(lvliste,$W21,Y$8),"")</f>
        <v xml:space="preserve"> </v>
      </c>
      <c r="I21" s="377" t="str">
        <f t="shared" ref="I21:I37" ca="1" si="5">IF($B21&gt;0,OFFSET(lvliste,$W21,Z$8),"")</f>
        <v xml:space="preserve"> </v>
      </c>
      <c r="J21" s="381">
        <f t="shared" ref="J21:J37" ca="1" si="6">IF(AND($AL21,$B21&gt;0),OFFSET(lvliste,$W21,AA$8),0)</f>
        <v>0</v>
      </c>
      <c r="K21" s="381">
        <f t="shared" ref="K21:K37" ca="1" si="7">IF(AND($AL21,$B21&gt;0),OFFSET(lvliste,$W21,AB$8),0)</f>
        <v>0</v>
      </c>
      <c r="L21" s="381">
        <f t="shared" ref="L21:L37" ca="1" si="8">IF(AND($AL21,$B21&gt;0),OFFSET(lvliste,$W21,AC$8),0)</f>
        <v>0</v>
      </c>
      <c r="M21" s="381">
        <f t="shared" ref="M21:M37" ca="1" si="9">IF(AND($AL21,$B21&gt;0),OFFSET(lvliste,$W21,AD$8),0)</f>
        <v>0</v>
      </c>
      <c r="N21" s="387"/>
      <c r="O21" s="489"/>
      <c r="P21" s="489"/>
      <c r="Q21" s="489"/>
      <c r="R21" s="489"/>
      <c r="S21" s="483">
        <f t="shared" ref="S21:S37" ca="1" si="10">SUM(J21:M21)*N21</f>
        <v>0</v>
      </c>
      <c r="T21" s="490">
        <f t="shared" ref="T21:T37" ca="1" si="11">IF(S21&gt;0, 1, 0)</f>
        <v>0</v>
      </c>
      <c r="U21" s="490">
        <f t="shared" ref="U21:U37" ca="1" si="12">T21*SUM(J21:M21)</f>
        <v>0</v>
      </c>
      <c r="V21" s="490"/>
      <c r="W21" s="491">
        <f t="shared" ref="W21:W44" si="13">IF($B21&gt;0,VLOOKUP($B21,lvlistenbereich,2,FALSE)-$V$10,0)</f>
        <v>49</v>
      </c>
      <c r="X21" s="500"/>
      <c r="Y21" s="500"/>
      <c r="Z21" s="500"/>
      <c r="AA21" s="500"/>
      <c r="AB21" s="500"/>
      <c r="AC21" s="576" t="b">
        <v>1</v>
      </c>
      <c r="AD21" s="576" t="b">
        <v>0</v>
      </c>
      <c r="AE21" s="580" t="b">
        <f t="shared" ref="AE21:AE39" ca="1" si="14">IF($B21&gt;0,OFFSET(lvliste,$W21,$AA$10),FALSE)</f>
        <v>0</v>
      </c>
      <c r="AF21" s="580" t="b">
        <f t="shared" ref="AF21:AF39" ca="1" si="15">IF($B21&gt;0,OFFSET(lvliste,$W21,$Y$10),FALSE)</f>
        <v>1</v>
      </c>
      <c r="AG21" s="580">
        <f t="shared" ref="AG21:AG39" ca="1" si="16">OFFSET(lvliste,$W21,$W$10)</f>
        <v>0</v>
      </c>
      <c r="AH21" s="581" t="b">
        <f t="shared" ref="AH21:AH39" ca="1" si="17">IF($AG21&gt;0,VLOOKUP($AG21,$B$21:$C$83,2,FALSE),FALSE)</f>
        <v>0</v>
      </c>
      <c r="AI21" s="581">
        <f t="shared" ref="AI21:AI39" ca="1" si="18">OFFSET(lvliste,$W21,$X$10)</f>
        <v>0</v>
      </c>
      <c r="AJ21" s="581" t="b">
        <f ca="1">IF($AI21&gt;0,VLOOKUP($AI21,$B$21:$C$83,2,FALSE),FALSE)</f>
        <v>0</v>
      </c>
      <c r="AK21" s="580" t="b">
        <f t="shared" ref="AK21:AK83" ca="1" si="19">IF(ISERROR($AH21),IF(ISERROR($AJ21),FALSE,$AJ21),IF(ISERROR($AJ21),$AH21,OR($AH21,$AJ21)))</f>
        <v>0</v>
      </c>
      <c r="AL21" s="580" t="b">
        <f ca="1">AND($AC21,NOT($AF21),NOT($AK21),NOT($AE21))</f>
        <v>0</v>
      </c>
      <c r="AM21" s="580" t="b">
        <f ca="1">OR($AE21,AND($AD21,NOT($AF21),NOT($AK21)))</f>
        <v>0</v>
      </c>
      <c r="AN21" s="485"/>
      <c r="AO21" s="485"/>
      <c r="AP21" s="485"/>
      <c r="AQ21" s="485"/>
      <c r="AR21" s="485"/>
      <c r="AS21" s="485"/>
      <c r="AT21" s="51"/>
      <c r="AU21" s="51"/>
      <c r="AV21" s="51"/>
      <c r="AW21" s="51"/>
      <c r="AX21" s="51"/>
      <c r="AY21" s="51"/>
      <c r="AZ21" s="51"/>
    </row>
    <row r="22" spans="1:52" ht="15" customHeight="1" x14ac:dyDescent="0.3">
      <c r="A22" s="479"/>
      <c r="B22" s="26">
        <f>'1. Studienberatung T.M.JJ'!B22</f>
        <v>1</v>
      </c>
      <c r="C22" s="576" t="b">
        <f t="shared" si="1"/>
        <v>1</v>
      </c>
      <c r="D22" s="574" t="str">
        <f t="shared" ref="D22:D37" ca="1" si="20">IF($AL22,"X","")</f>
        <v>X</v>
      </c>
      <c r="E22" s="781" t="str">
        <f t="shared" ca="1" si="2"/>
        <v>Grundlagen der Elektro- und Messtechnik</v>
      </c>
      <c r="F22" s="781"/>
      <c r="G22" s="86">
        <f t="shared" ca="1" si="3"/>
        <v>105010</v>
      </c>
      <c r="H22" s="86" t="str">
        <f t="shared" ca="1" si="4"/>
        <v>Käbisch</v>
      </c>
      <c r="I22" s="86" t="str">
        <f t="shared" ca="1" si="5"/>
        <v>WS</v>
      </c>
      <c r="J22" s="381">
        <f t="shared" ca="1" si="6"/>
        <v>3</v>
      </c>
      <c r="K22" s="381">
        <f t="shared" ca="1" si="7"/>
        <v>0</v>
      </c>
      <c r="L22" s="381">
        <f t="shared" ca="1" si="8"/>
        <v>0</v>
      </c>
      <c r="M22" s="381">
        <f t="shared" ca="1" si="9"/>
        <v>0</v>
      </c>
      <c r="N22" s="382"/>
      <c r="O22" s="489"/>
      <c r="P22" s="489"/>
      <c r="Q22" s="489"/>
      <c r="R22" s="489"/>
      <c r="S22" s="483">
        <f t="shared" ca="1" si="10"/>
        <v>0</v>
      </c>
      <c r="T22" s="490">
        <f t="shared" ca="1" si="11"/>
        <v>0</v>
      </c>
      <c r="U22" s="490">
        <f t="shared" ca="1" si="12"/>
        <v>0</v>
      </c>
      <c r="V22" s="490"/>
      <c r="W22" s="491">
        <f t="shared" si="13"/>
        <v>5</v>
      </c>
      <c r="X22" s="500"/>
      <c r="Y22" s="500"/>
      <c r="Z22" s="500"/>
      <c r="AA22" s="500"/>
      <c r="AB22" s="500"/>
      <c r="AC22" s="576" t="b">
        <v>1</v>
      </c>
      <c r="AD22" s="576" t="b">
        <v>0</v>
      </c>
      <c r="AE22" s="582" t="b">
        <f t="shared" ca="1" si="14"/>
        <v>0</v>
      </c>
      <c r="AF22" s="582" t="b">
        <f t="shared" ca="1" si="15"/>
        <v>0</v>
      </c>
      <c r="AG22" s="582">
        <f t="shared" ca="1" si="16"/>
        <v>0</v>
      </c>
      <c r="AH22" s="581" t="b">
        <f t="shared" ca="1" si="17"/>
        <v>0</v>
      </c>
      <c r="AI22" s="491">
        <f t="shared" ca="1" si="18"/>
        <v>0</v>
      </c>
      <c r="AJ22" s="491" t="b">
        <f t="shared" ref="AJ22:AJ39" ca="1" si="21">IF($AI22&gt;0,VLOOKUP($AI22,$B$21:$B$83,2,FALSE),FALSE)</f>
        <v>0</v>
      </c>
      <c r="AK22" s="582" t="b">
        <f t="shared" ca="1" si="19"/>
        <v>0</v>
      </c>
      <c r="AL22" s="580" t="b">
        <f t="shared" ref="AL22:AL83" ca="1" si="22">AND($AC22,NOT($AF22),NOT($AK22),NOT($AE22))</f>
        <v>1</v>
      </c>
      <c r="AM22" s="580" t="b">
        <f t="shared" ref="AM22:AM83" ca="1" si="23">OR($AE22,AND($AD22,NOT($AF22),NOT($AK22)))</f>
        <v>0</v>
      </c>
      <c r="AN22" s="485"/>
      <c r="AO22" s="485"/>
      <c r="AP22" s="485"/>
      <c r="AQ22" s="485"/>
      <c r="AR22" s="485"/>
      <c r="AS22" s="485"/>
      <c r="AT22" s="51"/>
      <c r="AU22" s="51"/>
      <c r="AV22" s="51"/>
      <c r="AW22" s="51"/>
      <c r="AX22" s="51"/>
      <c r="AY22" s="51"/>
      <c r="AZ22" s="51"/>
    </row>
    <row r="23" spans="1:52" ht="15.7" customHeight="1" x14ac:dyDescent="0.3">
      <c r="A23" s="479"/>
      <c r="B23" s="26">
        <f>'1. Studienberatung T.M.JJ'!B23</f>
        <v>2</v>
      </c>
      <c r="C23" s="576" t="b">
        <f t="shared" si="1"/>
        <v>1</v>
      </c>
      <c r="D23" s="574" t="str">
        <f t="shared" ca="1" si="20"/>
        <v>X</v>
      </c>
      <c r="E23" s="781" t="str">
        <f t="shared" ca="1" si="2"/>
        <v>Regelungstechnik</v>
      </c>
      <c r="F23" s="781"/>
      <c r="G23" s="86">
        <f t="shared" ca="1" si="3"/>
        <v>101005</v>
      </c>
      <c r="H23" s="86" t="str">
        <f t="shared" ca="1" si="4"/>
        <v>Stursberg</v>
      </c>
      <c r="I23" s="86" t="str">
        <f t="shared" ca="1" si="5"/>
        <v>WS</v>
      </c>
      <c r="J23" s="381">
        <f t="shared" ca="1" si="6"/>
        <v>3</v>
      </c>
      <c r="K23" s="381">
        <f t="shared" ca="1" si="7"/>
        <v>0</v>
      </c>
      <c r="L23" s="381">
        <f t="shared" ca="1" si="8"/>
        <v>0</v>
      </c>
      <c r="M23" s="381">
        <f t="shared" ca="1" si="9"/>
        <v>0</v>
      </c>
      <c r="N23" s="382"/>
      <c r="O23" s="489"/>
      <c r="P23" s="489"/>
      <c r="Q23" s="489"/>
      <c r="R23" s="489"/>
      <c r="S23" s="483">
        <f t="shared" ca="1" si="10"/>
        <v>0</v>
      </c>
      <c r="T23" s="490">
        <f t="shared" ca="1" si="11"/>
        <v>0</v>
      </c>
      <c r="U23" s="490">
        <f t="shared" ca="1" si="12"/>
        <v>0</v>
      </c>
      <c r="V23" s="490"/>
      <c r="W23" s="491">
        <f t="shared" si="13"/>
        <v>6</v>
      </c>
      <c r="X23" s="500"/>
      <c r="Y23" s="500"/>
      <c r="Z23" s="500"/>
      <c r="AA23" s="500"/>
      <c r="AB23" s="500"/>
      <c r="AC23" s="576" t="b">
        <v>1</v>
      </c>
      <c r="AD23" s="576" t="b">
        <v>0</v>
      </c>
      <c r="AE23" s="582" t="b">
        <f t="shared" ca="1" si="14"/>
        <v>0</v>
      </c>
      <c r="AF23" s="582" t="b">
        <f t="shared" ca="1" si="15"/>
        <v>0</v>
      </c>
      <c r="AG23" s="582">
        <f t="shared" ca="1" si="16"/>
        <v>0</v>
      </c>
      <c r="AH23" s="581" t="b">
        <f t="shared" ca="1" si="17"/>
        <v>0</v>
      </c>
      <c r="AI23" s="491">
        <f t="shared" ca="1" si="18"/>
        <v>0</v>
      </c>
      <c r="AJ23" s="491" t="b">
        <f t="shared" ca="1" si="21"/>
        <v>0</v>
      </c>
      <c r="AK23" s="582" t="b">
        <f t="shared" ca="1" si="19"/>
        <v>0</v>
      </c>
      <c r="AL23" s="580" t="b">
        <f t="shared" ca="1" si="22"/>
        <v>1</v>
      </c>
      <c r="AM23" s="580" t="b">
        <f t="shared" ca="1" si="23"/>
        <v>0</v>
      </c>
      <c r="AN23" s="485"/>
      <c r="AO23" s="485"/>
      <c r="AP23" s="485"/>
      <c r="AQ23" s="485"/>
      <c r="AR23" s="485"/>
      <c r="AS23" s="485"/>
      <c r="AT23" s="51"/>
      <c r="AU23" s="51"/>
      <c r="AV23" s="51"/>
      <c r="AW23" s="51"/>
      <c r="AX23" s="51"/>
      <c r="AY23" s="51"/>
      <c r="AZ23" s="51"/>
    </row>
    <row r="24" spans="1:52" ht="15.7" customHeight="1" x14ac:dyDescent="0.3">
      <c r="A24" s="479"/>
      <c r="B24" s="26">
        <f>'1. Studienberatung T.M.JJ'!B24</f>
        <v>4</v>
      </c>
      <c r="C24" s="576" t="b">
        <f t="shared" si="1"/>
        <v>1</v>
      </c>
      <c r="D24" s="574" t="str">
        <f t="shared" ca="1" si="20"/>
        <v>X</v>
      </c>
      <c r="E24" s="774" t="str">
        <f t="shared" ca="1" si="2"/>
        <v>Biochem. und thermochem. Biomassewandlungen</v>
      </c>
      <c r="F24" s="774"/>
      <c r="G24" s="520">
        <f t="shared" ca="1" si="3"/>
        <v>3010</v>
      </c>
      <c r="H24" s="86" t="str">
        <f t="shared" ca="1" si="4"/>
        <v>Wachendorf, Krautkremer</v>
      </c>
      <c r="I24" s="86" t="str">
        <f t="shared" ca="1" si="5"/>
        <v>WS</v>
      </c>
      <c r="J24" s="381">
        <f t="shared" ca="1" si="6"/>
        <v>0</v>
      </c>
      <c r="K24" s="381">
        <f t="shared" ca="1" si="7"/>
        <v>3</v>
      </c>
      <c r="L24" s="381">
        <f t="shared" ca="1" si="8"/>
        <v>0</v>
      </c>
      <c r="M24" s="381">
        <f t="shared" ca="1" si="9"/>
        <v>0</v>
      </c>
      <c r="N24" s="382"/>
      <c r="O24" s="489"/>
      <c r="P24" s="489"/>
      <c r="Q24" s="489"/>
      <c r="R24" s="489"/>
      <c r="S24" s="483">
        <f t="shared" ca="1" si="10"/>
        <v>0</v>
      </c>
      <c r="T24" s="490">
        <f t="shared" ca="1" si="11"/>
        <v>0</v>
      </c>
      <c r="U24" s="490">
        <f t="shared" ca="1" si="12"/>
        <v>0</v>
      </c>
      <c r="V24" s="490"/>
      <c r="W24" s="491">
        <f t="shared" si="13"/>
        <v>7</v>
      </c>
      <c r="X24" s="500"/>
      <c r="Y24" s="500"/>
      <c r="Z24" s="500"/>
      <c r="AA24" s="500"/>
      <c r="AB24" s="500"/>
      <c r="AC24" s="576" t="b">
        <v>1</v>
      </c>
      <c r="AD24" s="576" t="b">
        <v>0</v>
      </c>
      <c r="AE24" s="582" t="b">
        <f t="shared" ca="1" si="14"/>
        <v>0</v>
      </c>
      <c r="AF24" s="582" t="b">
        <f t="shared" ca="1" si="15"/>
        <v>0</v>
      </c>
      <c r="AG24" s="582">
        <f t="shared" ca="1" si="16"/>
        <v>0</v>
      </c>
      <c r="AH24" s="581" t="b">
        <f t="shared" ca="1" si="17"/>
        <v>0</v>
      </c>
      <c r="AI24" s="491">
        <f t="shared" ca="1" si="18"/>
        <v>0</v>
      </c>
      <c r="AJ24" s="491" t="b">
        <f t="shared" ca="1" si="21"/>
        <v>0</v>
      </c>
      <c r="AK24" s="582" t="b">
        <f t="shared" ca="1" si="19"/>
        <v>0</v>
      </c>
      <c r="AL24" s="580" t="b">
        <f t="shared" ca="1" si="22"/>
        <v>1</v>
      </c>
      <c r="AM24" s="580" t="b">
        <f t="shared" ca="1" si="23"/>
        <v>0</v>
      </c>
      <c r="AN24" s="485"/>
      <c r="AO24" s="485"/>
      <c r="AP24" s="485"/>
      <c r="AQ24" s="485"/>
      <c r="AR24" s="485"/>
      <c r="AS24" s="485"/>
      <c r="AT24" s="51"/>
      <c r="AU24" s="51"/>
      <c r="AV24" s="51"/>
      <c r="AW24" s="51"/>
      <c r="AX24" s="51"/>
      <c r="AY24" s="51"/>
      <c r="AZ24" s="51"/>
    </row>
    <row r="25" spans="1:52" ht="15.7" customHeight="1" x14ac:dyDescent="0.3">
      <c r="A25" s="479"/>
      <c r="B25" s="26">
        <f>'1. Studienberatung T.M.JJ'!B25</f>
        <v>1002</v>
      </c>
      <c r="C25" s="576" t="b">
        <f t="shared" si="1"/>
        <v>1</v>
      </c>
      <c r="D25" s="574" t="str">
        <f t="shared" ca="1" si="20"/>
        <v/>
      </c>
      <c r="E25" s="774" t="str">
        <f t="shared" ca="1" si="2"/>
        <v>Modul Strömungsmaschinen:</v>
      </c>
      <c r="F25" s="774"/>
      <c r="G25" s="520">
        <f t="shared" ca="1" si="3"/>
        <v>3050</v>
      </c>
      <c r="H25" s="86" t="str">
        <f t="shared" ca="1" si="4"/>
        <v xml:space="preserve"> </v>
      </c>
      <c r="I25" s="86" t="str">
        <f t="shared" ca="1" si="5"/>
        <v xml:space="preserve"> </v>
      </c>
      <c r="J25" s="381">
        <f t="shared" ca="1" si="6"/>
        <v>0</v>
      </c>
      <c r="K25" s="381">
        <f t="shared" ca="1" si="7"/>
        <v>0</v>
      </c>
      <c r="L25" s="381">
        <f t="shared" ca="1" si="8"/>
        <v>0</v>
      </c>
      <c r="M25" s="381">
        <f t="shared" ca="1" si="9"/>
        <v>0</v>
      </c>
      <c r="N25" s="387"/>
      <c r="O25" s="489"/>
      <c r="P25" s="489"/>
      <c r="Q25" s="489"/>
      <c r="R25" s="489"/>
      <c r="S25" s="483">
        <f t="shared" ca="1" si="10"/>
        <v>0</v>
      </c>
      <c r="T25" s="490">
        <f t="shared" ca="1" si="11"/>
        <v>0</v>
      </c>
      <c r="U25" s="490">
        <f t="shared" ca="1" si="12"/>
        <v>0</v>
      </c>
      <c r="V25" s="490"/>
      <c r="W25" s="491">
        <f t="shared" si="13"/>
        <v>50</v>
      </c>
      <c r="X25" s="500"/>
      <c r="Y25" s="500"/>
      <c r="Z25" s="500"/>
      <c r="AA25" s="500"/>
      <c r="AB25" s="500"/>
      <c r="AC25" s="576" t="b">
        <v>1</v>
      </c>
      <c r="AD25" s="576" t="b">
        <v>0</v>
      </c>
      <c r="AE25" s="582" t="b">
        <f t="shared" ca="1" si="14"/>
        <v>0</v>
      </c>
      <c r="AF25" s="582" t="b">
        <f t="shared" ca="1" si="15"/>
        <v>1</v>
      </c>
      <c r="AG25" s="582">
        <f t="shared" ca="1" si="16"/>
        <v>0</v>
      </c>
      <c r="AH25" s="581" t="b">
        <f t="shared" ca="1" si="17"/>
        <v>0</v>
      </c>
      <c r="AI25" s="491">
        <f t="shared" ca="1" si="18"/>
        <v>0</v>
      </c>
      <c r="AJ25" s="491" t="b">
        <f t="shared" ca="1" si="21"/>
        <v>0</v>
      </c>
      <c r="AK25" s="582" t="b">
        <f t="shared" ca="1" si="19"/>
        <v>0</v>
      </c>
      <c r="AL25" s="580" t="b">
        <f t="shared" ca="1" si="22"/>
        <v>0</v>
      </c>
      <c r="AM25" s="580" t="b">
        <f t="shared" ca="1" si="23"/>
        <v>0</v>
      </c>
      <c r="AN25" s="485"/>
      <c r="AO25" s="485"/>
      <c r="AP25" s="485"/>
      <c r="AQ25" s="485"/>
      <c r="AR25" s="485"/>
      <c r="AS25" s="485"/>
      <c r="AT25" s="51"/>
      <c r="AU25" s="51"/>
      <c r="AV25" s="51"/>
      <c r="AW25" s="51"/>
      <c r="AX25" s="51"/>
      <c r="AY25" s="51"/>
      <c r="AZ25" s="51"/>
    </row>
    <row r="26" spans="1:52" ht="15.7" customHeight="1" x14ac:dyDescent="0.3">
      <c r="A26" s="479"/>
      <c r="B26" s="26">
        <f>'1. Studienberatung T.M.JJ'!B26</f>
        <v>5</v>
      </c>
      <c r="C26" s="576" t="b">
        <f t="shared" si="1"/>
        <v>1</v>
      </c>
      <c r="D26" s="574" t="str">
        <f t="shared" ca="1" si="20"/>
        <v>X</v>
      </c>
      <c r="E26" s="781" t="str">
        <f t="shared" ca="1" si="2"/>
        <v>Fluiddynamik</v>
      </c>
      <c r="F26" s="781"/>
      <c r="G26" s="86">
        <f t="shared" ca="1" si="3"/>
        <v>142012</v>
      </c>
      <c r="H26" s="86" t="str">
        <f t="shared" ca="1" si="4"/>
        <v>Rütten</v>
      </c>
      <c r="I26" s="86" t="str">
        <f t="shared" ca="1" si="5"/>
        <v>WS</v>
      </c>
      <c r="J26" s="381">
        <f t="shared" ca="1" si="6"/>
        <v>2</v>
      </c>
      <c r="K26" s="381">
        <f t="shared" ca="1" si="7"/>
        <v>0</v>
      </c>
      <c r="L26" s="381">
        <f t="shared" ca="1" si="8"/>
        <v>0</v>
      </c>
      <c r="M26" s="381">
        <f t="shared" ca="1" si="9"/>
        <v>0</v>
      </c>
      <c r="N26" s="382"/>
      <c r="O26" s="489"/>
      <c r="P26" s="489"/>
      <c r="Q26" s="489"/>
      <c r="R26" s="489"/>
      <c r="S26" s="483">
        <f t="shared" ca="1" si="10"/>
        <v>0</v>
      </c>
      <c r="T26" s="490">
        <f t="shared" ca="1" si="11"/>
        <v>0</v>
      </c>
      <c r="U26" s="490">
        <f t="shared" ca="1" si="12"/>
        <v>0</v>
      </c>
      <c r="V26" s="490"/>
      <c r="W26" s="491">
        <f t="shared" si="13"/>
        <v>8</v>
      </c>
      <c r="X26" s="500"/>
      <c r="Y26" s="500"/>
      <c r="Z26" s="500"/>
      <c r="AA26" s="500"/>
      <c r="AB26" s="500"/>
      <c r="AC26" s="576" t="b">
        <v>1</v>
      </c>
      <c r="AD26" s="576" t="b">
        <v>0</v>
      </c>
      <c r="AE26" s="582" t="b">
        <f t="shared" ca="1" si="14"/>
        <v>0</v>
      </c>
      <c r="AF26" s="582" t="b">
        <f t="shared" ca="1" si="15"/>
        <v>0</v>
      </c>
      <c r="AG26" s="582">
        <f t="shared" ca="1" si="16"/>
        <v>104</v>
      </c>
      <c r="AH26" s="581" t="b">
        <f t="shared" ca="1" si="17"/>
        <v>0</v>
      </c>
      <c r="AI26" s="491">
        <f t="shared" ca="1" si="18"/>
        <v>0</v>
      </c>
      <c r="AJ26" s="491" t="b">
        <f t="shared" ca="1" si="21"/>
        <v>0</v>
      </c>
      <c r="AK26" s="582" t="b">
        <f t="shared" ca="1" si="19"/>
        <v>0</v>
      </c>
      <c r="AL26" s="580" t="b">
        <f t="shared" ca="1" si="22"/>
        <v>1</v>
      </c>
      <c r="AM26" s="580" t="b">
        <f t="shared" ca="1" si="23"/>
        <v>0</v>
      </c>
      <c r="AN26" s="485"/>
      <c r="AO26" s="485"/>
      <c r="AP26" s="485"/>
      <c r="AQ26" s="485"/>
      <c r="AR26" s="485"/>
      <c r="AS26" s="485"/>
      <c r="AT26" s="51"/>
      <c r="AU26" s="51"/>
      <c r="AV26" s="51"/>
      <c r="AW26" s="51"/>
      <c r="AX26" s="51"/>
      <c r="AY26" s="51"/>
      <c r="AZ26" s="51"/>
    </row>
    <row r="27" spans="1:52" ht="15.7" customHeight="1" x14ac:dyDescent="0.3">
      <c r="A27" s="479"/>
      <c r="B27" s="26">
        <f>'1. Studienberatung T.M.JJ'!B27</f>
        <v>6</v>
      </c>
      <c r="C27" s="576" t="b">
        <f t="shared" si="1"/>
        <v>1</v>
      </c>
      <c r="D27" s="574" t="str">
        <f t="shared" ca="1" si="20"/>
        <v>X</v>
      </c>
      <c r="E27" s="781" t="str">
        <f t="shared" ca="1" si="2"/>
        <v>Turbomaschinen</v>
      </c>
      <c r="F27" s="781"/>
      <c r="G27" s="86">
        <f t="shared" ca="1" si="3"/>
        <v>142013</v>
      </c>
      <c r="H27" s="86" t="str">
        <f t="shared" ca="1" si="4"/>
        <v>Rütten</v>
      </c>
      <c r="I27" s="86" t="str">
        <f t="shared" ca="1" si="5"/>
        <v>WS</v>
      </c>
      <c r="J27" s="381">
        <f t="shared" ca="1" si="6"/>
        <v>1</v>
      </c>
      <c r="K27" s="381">
        <f t="shared" ca="1" si="7"/>
        <v>0</v>
      </c>
      <c r="L27" s="381">
        <f t="shared" ca="1" si="8"/>
        <v>0</v>
      </c>
      <c r="M27" s="381">
        <f t="shared" ca="1" si="9"/>
        <v>0</v>
      </c>
      <c r="N27" s="382"/>
      <c r="O27" s="489"/>
      <c r="P27" s="489"/>
      <c r="Q27" s="489"/>
      <c r="R27" s="489"/>
      <c r="S27" s="483">
        <f t="shared" ca="1" si="10"/>
        <v>0</v>
      </c>
      <c r="T27" s="490">
        <f t="shared" ca="1" si="11"/>
        <v>0</v>
      </c>
      <c r="U27" s="490">
        <f t="shared" ca="1" si="12"/>
        <v>0</v>
      </c>
      <c r="V27" s="490"/>
      <c r="W27" s="491">
        <f t="shared" si="13"/>
        <v>9</v>
      </c>
      <c r="X27" s="500"/>
      <c r="Y27" s="500"/>
      <c r="Z27" s="500"/>
      <c r="AA27" s="500"/>
      <c r="AB27" s="500"/>
      <c r="AC27" s="576" t="b">
        <v>1</v>
      </c>
      <c r="AD27" s="576" t="b">
        <v>0</v>
      </c>
      <c r="AE27" s="582" t="b">
        <f t="shared" ca="1" si="14"/>
        <v>0</v>
      </c>
      <c r="AF27" s="582" t="b">
        <f t="shared" ca="1" si="15"/>
        <v>0</v>
      </c>
      <c r="AG27" s="582">
        <f t="shared" ca="1" si="16"/>
        <v>103</v>
      </c>
      <c r="AH27" s="581" t="b">
        <f t="shared" ca="1" si="17"/>
        <v>0</v>
      </c>
      <c r="AI27" s="491">
        <f t="shared" ca="1" si="18"/>
        <v>0</v>
      </c>
      <c r="AJ27" s="491" t="b">
        <f t="shared" ca="1" si="21"/>
        <v>0</v>
      </c>
      <c r="AK27" s="582" t="b">
        <f t="shared" ca="1" si="19"/>
        <v>0</v>
      </c>
      <c r="AL27" s="580" t="b">
        <f t="shared" ca="1" si="22"/>
        <v>1</v>
      </c>
      <c r="AM27" s="580" t="b">
        <f t="shared" ca="1" si="23"/>
        <v>0</v>
      </c>
      <c r="AN27" s="485"/>
      <c r="AO27" s="485"/>
      <c r="AP27" s="485"/>
      <c r="AQ27" s="485"/>
      <c r="AR27" s="485"/>
      <c r="AS27" s="485"/>
      <c r="AT27" s="51"/>
      <c r="AU27" s="51"/>
      <c r="AV27" s="51"/>
      <c r="AW27" s="51"/>
      <c r="AX27" s="51"/>
      <c r="AY27" s="51"/>
      <c r="AZ27" s="51"/>
    </row>
    <row r="28" spans="1:52" ht="15.7" customHeight="1" x14ac:dyDescent="0.3">
      <c r="A28" s="479"/>
      <c r="B28" s="26">
        <f>'1. Studienberatung T.M.JJ'!B28</f>
        <v>7</v>
      </c>
      <c r="C28" s="576" t="b">
        <f t="shared" si="1"/>
        <v>1</v>
      </c>
      <c r="D28" s="574" t="str">
        <f t="shared" ca="1" si="20"/>
        <v>X</v>
      </c>
      <c r="E28" s="781" t="str">
        <f t="shared" ca="1" si="2"/>
        <v>Nutzung der Windenergie</v>
      </c>
      <c r="F28" s="781"/>
      <c r="G28" s="86">
        <f t="shared" ca="1" si="3"/>
        <v>115005</v>
      </c>
      <c r="H28" s="86" t="str">
        <f t="shared" ca="1" si="4"/>
        <v>Käbisch</v>
      </c>
      <c r="I28" s="86" t="str">
        <f t="shared" ca="1" si="5"/>
        <v>WS</v>
      </c>
      <c r="J28" s="381">
        <f t="shared" ca="1" si="6"/>
        <v>0</v>
      </c>
      <c r="K28" s="381">
        <f t="shared" ca="1" si="7"/>
        <v>3</v>
      </c>
      <c r="L28" s="381">
        <f t="shared" ca="1" si="8"/>
        <v>0</v>
      </c>
      <c r="M28" s="381">
        <f t="shared" ca="1" si="9"/>
        <v>0</v>
      </c>
      <c r="N28" s="382"/>
      <c r="O28" s="489"/>
      <c r="P28" s="489"/>
      <c r="Q28" s="489"/>
      <c r="R28" s="489"/>
      <c r="S28" s="483">
        <f t="shared" ca="1" si="10"/>
        <v>0</v>
      </c>
      <c r="T28" s="490">
        <f t="shared" ca="1" si="11"/>
        <v>0</v>
      </c>
      <c r="U28" s="490">
        <f t="shared" ca="1" si="12"/>
        <v>0</v>
      </c>
      <c r="V28" s="490"/>
      <c r="W28" s="491">
        <f t="shared" si="13"/>
        <v>10</v>
      </c>
      <c r="X28" s="485"/>
      <c r="Y28" s="485"/>
      <c r="Z28" s="485"/>
      <c r="AA28" s="485"/>
      <c r="AB28" s="485"/>
      <c r="AC28" s="576" t="b">
        <v>1</v>
      </c>
      <c r="AD28" s="576" t="b">
        <v>0</v>
      </c>
      <c r="AE28" s="582" t="b">
        <f t="shared" ca="1" si="14"/>
        <v>0</v>
      </c>
      <c r="AF28" s="582" t="b">
        <f t="shared" ca="1" si="15"/>
        <v>0</v>
      </c>
      <c r="AG28" s="582">
        <f t="shared" ca="1" si="16"/>
        <v>0</v>
      </c>
      <c r="AH28" s="581" t="b">
        <f t="shared" ca="1" si="17"/>
        <v>0</v>
      </c>
      <c r="AI28" s="491">
        <f t="shared" ca="1" si="18"/>
        <v>0</v>
      </c>
      <c r="AJ28" s="491" t="b">
        <f t="shared" ca="1" si="21"/>
        <v>0</v>
      </c>
      <c r="AK28" s="582" t="b">
        <f t="shared" ca="1" si="19"/>
        <v>0</v>
      </c>
      <c r="AL28" s="580" t="b">
        <f t="shared" ca="1" si="22"/>
        <v>1</v>
      </c>
      <c r="AM28" s="580" t="b">
        <f t="shared" ca="1" si="23"/>
        <v>0</v>
      </c>
      <c r="AN28" s="485"/>
      <c r="AO28" s="485"/>
      <c r="AP28" s="485"/>
      <c r="AQ28" s="485"/>
      <c r="AR28" s="485"/>
      <c r="AS28" s="485"/>
      <c r="AT28" s="51"/>
      <c r="AU28" s="51"/>
      <c r="AV28" s="51"/>
      <c r="AW28" s="51"/>
      <c r="AX28" s="51"/>
      <c r="AY28" s="51"/>
      <c r="AZ28" s="51"/>
    </row>
    <row r="29" spans="1:52" ht="15.7" customHeight="1" x14ac:dyDescent="0.3">
      <c r="A29" s="479"/>
      <c r="B29" s="26">
        <f>'1. Studienberatung T.M.JJ'!B29</f>
        <v>1003</v>
      </c>
      <c r="C29" s="576" t="b">
        <f t="shared" si="1"/>
        <v>1</v>
      </c>
      <c r="D29" s="574" t="str">
        <f t="shared" ca="1" si="20"/>
        <v/>
      </c>
      <c r="E29" s="774" t="str">
        <f t="shared" ca="1" si="2"/>
        <v>Modul Thermodynamik und Wärmeübertragung:</v>
      </c>
      <c r="F29" s="774"/>
      <c r="G29" s="520">
        <f t="shared" ca="1" si="3"/>
        <v>3060</v>
      </c>
      <c r="H29" s="86" t="str">
        <f t="shared" ca="1" si="4"/>
        <v xml:space="preserve"> </v>
      </c>
      <c r="I29" s="86" t="str">
        <f t="shared" ca="1" si="5"/>
        <v xml:space="preserve"> </v>
      </c>
      <c r="J29" s="381">
        <f t="shared" ca="1" si="6"/>
        <v>0</v>
      </c>
      <c r="K29" s="381">
        <f t="shared" ca="1" si="7"/>
        <v>0</v>
      </c>
      <c r="L29" s="381">
        <f t="shared" ca="1" si="8"/>
        <v>0</v>
      </c>
      <c r="M29" s="381">
        <f t="shared" ca="1" si="9"/>
        <v>0</v>
      </c>
      <c r="N29" s="387"/>
      <c r="O29" s="489"/>
      <c r="P29" s="489"/>
      <c r="Q29" s="489"/>
      <c r="R29" s="489"/>
      <c r="S29" s="483">
        <f t="shared" ca="1" si="10"/>
        <v>0</v>
      </c>
      <c r="T29" s="490">
        <f t="shared" ca="1" si="11"/>
        <v>0</v>
      </c>
      <c r="U29" s="490">
        <f t="shared" ca="1" si="12"/>
        <v>0</v>
      </c>
      <c r="V29" s="490"/>
      <c r="W29" s="491">
        <f t="shared" si="13"/>
        <v>51</v>
      </c>
      <c r="X29" s="485"/>
      <c r="Y29" s="485"/>
      <c r="Z29" s="485"/>
      <c r="AA29" s="485"/>
      <c r="AB29" s="485"/>
      <c r="AC29" s="576" t="b">
        <v>1</v>
      </c>
      <c r="AD29" s="576" t="b">
        <v>0</v>
      </c>
      <c r="AE29" s="582" t="b">
        <f t="shared" ca="1" si="14"/>
        <v>0</v>
      </c>
      <c r="AF29" s="582" t="b">
        <f t="shared" ca="1" si="15"/>
        <v>1</v>
      </c>
      <c r="AG29" s="582">
        <f t="shared" ca="1" si="16"/>
        <v>0</v>
      </c>
      <c r="AH29" s="581" t="b">
        <f t="shared" ca="1" si="17"/>
        <v>0</v>
      </c>
      <c r="AI29" s="491">
        <f t="shared" ca="1" si="18"/>
        <v>0</v>
      </c>
      <c r="AJ29" s="491" t="b">
        <f t="shared" ca="1" si="21"/>
        <v>0</v>
      </c>
      <c r="AK29" s="582" t="b">
        <f t="shared" ca="1" si="19"/>
        <v>0</v>
      </c>
      <c r="AL29" s="580" t="b">
        <f t="shared" ca="1" si="22"/>
        <v>0</v>
      </c>
      <c r="AM29" s="580" t="b">
        <f t="shared" ca="1" si="23"/>
        <v>0</v>
      </c>
      <c r="AN29" s="485"/>
      <c r="AO29" s="485"/>
      <c r="AP29" s="485"/>
      <c r="AQ29" s="485"/>
      <c r="AR29" s="485"/>
      <c r="AS29" s="485"/>
      <c r="AT29" s="51"/>
      <c r="AU29" s="51"/>
      <c r="AV29" s="51"/>
      <c r="AW29" s="51"/>
      <c r="AX29" s="51"/>
      <c r="AY29" s="51"/>
      <c r="AZ29" s="51"/>
    </row>
    <row r="30" spans="1:52" ht="15.7" customHeight="1" x14ac:dyDescent="0.3">
      <c r="A30" s="479"/>
      <c r="B30" s="26">
        <f>'1. Studienberatung T.M.JJ'!B30</f>
        <v>12</v>
      </c>
      <c r="C30" s="576" t="b">
        <f t="shared" si="1"/>
        <v>1</v>
      </c>
      <c r="D30" s="574" t="str">
        <f t="shared" ca="1" si="20"/>
        <v>X</v>
      </c>
      <c r="E30" s="781" t="str">
        <f t="shared" ca="1" si="2"/>
        <v>Thermodynamik</v>
      </c>
      <c r="F30" s="781"/>
      <c r="G30" s="86">
        <f t="shared" ca="1" si="3"/>
        <v>144002</v>
      </c>
      <c r="H30" s="86" t="str">
        <f t="shared" ca="1" si="4"/>
        <v>Jordan</v>
      </c>
      <c r="I30" s="86" t="str">
        <f t="shared" ca="1" si="5"/>
        <v>SS</v>
      </c>
      <c r="J30" s="381">
        <f t="shared" ca="1" si="6"/>
        <v>4</v>
      </c>
      <c r="K30" s="381">
        <f t="shared" ca="1" si="7"/>
        <v>0</v>
      </c>
      <c r="L30" s="381">
        <f t="shared" ca="1" si="8"/>
        <v>0</v>
      </c>
      <c r="M30" s="381">
        <f t="shared" ca="1" si="9"/>
        <v>0</v>
      </c>
      <c r="N30" s="382"/>
      <c r="O30" s="489"/>
      <c r="P30" s="489"/>
      <c r="Q30" s="489"/>
      <c r="R30" s="489"/>
      <c r="S30" s="483">
        <f t="shared" ca="1" si="10"/>
        <v>0</v>
      </c>
      <c r="T30" s="490">
        <f t="shared" ca="1" si="11"/>
        <v>0</v>
      </c>
      <c r="U30" s="490">
        <f t="shared" ca="1" si="12"/>
        <v>0</v>
      </c>
      <c r="V30" s="490"/>
      <c r="W30" s="491">
        <f t="shared" si="13"/>
        <v>15</v>
      </c>
      <c r="X30" s="485"/>
      <c r="Y30" s="485"/>
      <c r="Z30" s="485"/>
      <c r="AA30" s="485"/>
      <c r="AB30" s="485"/>
      <c r="AC30" s="576" t="b">
        <v>1</v>
      </c>
      <c r="AD30" s="576" t="b">
        <v>0</v>
      </c>
      <c r="AE30" s="582" t="b">
        <f t="shared" ca="1" si="14"/>
        <v>0</v>
      </c>
      <c r="AF30" s="582" t="b">
        <f t="shared" ca="1" si="15"/>
        <v>0</v>
      </c>
      <c r="AG30" s="582">
        <f t="shared" ca="1" si="16"/>
        <v>106</v>
      </c>
      <c r="AH30" s="581" t="b">
        <f t="shared" ca="1" si="17"/>
        <v>0</v>
      </c>
      <c r="AI30" s="491">
        <f t="shared" ca="1" si="18"/>
        <v>0</v>
      </c>
      <c r="AJ30" s="491" t="b">
        <f t="shared" ca="1" si="21"/>
        <v>0</v>
      </c>
      <c r="AK30" s="582" t="b">
        <f t="shared" ca="1" si="19"/>
        <v>0</v>
      </c>
      <c r="AL30" s="580" t="b">
        <f t="shared" ca="1" si="22"/>
        <v>1</v>
      </c>
      <c r="AM30" s="580" t="b">
        <f t="shared" ca="1" si="23"/>
        <v>0</v>
      </c>
      <c r="AN30" s="485"/>
      <c r="AO30" s="485"/>
      <c r="AP30" s="485"/>
      <c r="AQ30" s="485"/>
      <c r="AR30" s="485"/>
      <c r="AS30" s="485"/>
      <c r="AT30" s="51"/>
      <c r="AU30" s="51"/>
      <c r="AV30" s="51"/>
      <c r="AW30" s="51"/>
      <c r="AX30" s="51"/>
      <c r="AY30" s="51"/>
      <c r="AZ30" s="51"/>
    </row>
    <row r="31" spans="1:52" ht="15.7" customHeight="1" x14ac:dyDescent="0.3">
      <c r="A31" s="479"/>
      <c r="B31" s="26">
        <f>'1. Studienberatung T.M.JJ'!B31</f>
        <v>13</v>
      </c>
      <c r="C31" s="576" t="b">
        <f t="shared" si="1"/>
        <v>1</v>
      </c>
      <c r="D31" s="574" t="str">
        <f t="shared" ca="1" si="20"/>
        <v>X</v>
      </c>
      <c r="E31" s="781" t="str">
        <f t="shared" ca="1" si="2"/>
        <v>Wärmeübertragung</v>
      </c>
      <c r="F31" s="781"/>
      <c r="G31" s="86">
        <f t="shared" ca="1" si="3"/>
        <v>144002</v>
      </c>
      <c r="H31" s="86" t="str">
        <f t="shared" ca="1" si="4"/>
        <v>Jordan</v>
      </c>
      <c r="I31" s="86" t="str">
        <f t="shared" ca="1" si="5"/>
        <v>SS</v>
      </c>
      <c r="J31" s="381">
        <f t="shared" ca="1" si="6"/>
        <v>2</v>
      </c>
      <c r="K31" s="381">
        <f t="shared" ca="1" si="7"/>
        <v>0</v>
      </c>
      <c r="L31" s="381">
        <f t="shared" ca="1" si="8"/>
        <v>0</v>
      </c>
      <c r="M31" s="381">
        <f t="shared" ca="1" si="9"/>
        <v>0</v>
      </c>
      <c r="N31" s="382"/>
      <c r="O31" s="489"/>
      <c r="P31" s="489"/>
      <c r="Q31" s="489"/>
      <c r="R31" s="489"/>
      <c r="S31" s="483">
        <f t="shared" ca="1" si="10"/>
        <v>0</v>
      </c>
      <c r="T31" s="490">
        <f t="shared" ca="1" si="11"/>
        <v>0</v>
      </c>
      <c r="U31" s="490">
        <f t="shared" ca="1" si="12"/>
        <v>0</v>
      </c>
      <c r="V31" s="490"/>
      <c r="W31" s="491">
        <f t="shared" si="13"/>
        <v>16</v>
      </c>
      <c r="X31" s="485"/>
      <c r="Y31" s="485"/>
      <c r="Z31" s="485"/>
      <c r="AA31" s="485"/>
      <c r="AB31" s="485"/>
      <c r="AC31" s="576" t="b">
        <v>1</v>
      </c>
      <c r="AD31" s="576" t="b">
        <v>0</v>
      </c>
      <c r="AE31" s="582" t="b">
        <f t="shared" ca="1" si="14"/>
        <v>0</v>
      </c>
      <c r="AF31" s="582" t="b">
        <f t="shared" ca="1" si="15"/>
        <v>0</v>
      </c>
      <c r="AG31" s="582">
        <f t="shared" ca="1" si="16"/>
        <v>108</v>
      </c>
      <c r="AH31" s="581" t="b">
        <f t="shared" ca="1" si="17"/>
        <v>0</v>
      </c>
      <c r="AI31" s="491">
        <f t="shared" ca="1" si="18"/>
        <v>0</v>
      </c>
      <c r="AJ31" s="491" t="b">
        <f t="shared" ca="1" si="21"/>
        <v>0</v>
      </c>
      <c r="AK31" s="582" t="b">
        <f t="shared" ca="1" si="19"/>
        <v>0</v>
      </c>
      <c r="AL31" s="580" t="b">
        <f t="shared" ca="1" si="22"/>
        <v>1</v>
      </c>
      <c r="AM31" s="580" t="b">
        <f t="shared" ca="1" si="23"/>
        <v>0</v>
      </c>
      <c r="AN31" s="485"/>
      <c r="AO31" s="485"/>
      <c r="AP31" s="485"/>
      <c r="AQ31" s="485"/>
      <c r="AR31" s="485"/>
      <c r="AS31" s="485"/>
      <c r="AT31" s="51"/>
      <c r="AU31" s="51"/>
      <c r="AV31" s="51"/>
      <c r="AW31" s="51"/>
      <c r="AX31" s="51"/>
      <c r="AY31" s="51"/>
      <c r="AZ31" s="51"/>
    </row>
    <row r="32" spans="1:52" ht="15.7" customHeight="1" x14ac:dyDescent="0.3">
      <c r="A32" s="479"/>
      <c r="B32" s="26">
        <f>'1. Studienberatung T.M.JJ'!B32</f>
        <v>1004</v>
      </c>
      <c r="C32" s="576" t="b">
        <f t="shared" si="1"/>
        <v>1</v>
      </c>
      <c r="D32" s="574" t="str">
        <f t="shared" ca="1" si="20"/>
        <v/>
      </c>
      <c r="E32" s="774" t="str">
        <f t="shared" ca="1" si="2"/>
        <v>Modul Solartechnik:</v>
      </c>
      <c r="F32" s="774"/>
      <c r="G32" s="520">
        <f t="shared" ca="1" si="3"/>
        <v>3040</v>
      </c>
      <c r="H32" s="86" t="str">
        <f t="shared" ca="1" si="4"/>
        <v xml:space="preserve"> </v>
      </c>
      <c r="I32" s="86" t="str">
        <f t="shared" ca="1" si="5"/>
        <v xml:space="preserve"> </v>
      </c>
      <c r="J32" s="381">
        <f t="shared" ca="1" si="6"/>
        <v>0</v>
      </c>
      <c r="K32" s="381">
        <f t="shared" ca="1" si="7"/>
        <v>0</v>
      </c>
      <c r="L32" s="381">
        <f t="shared" ca="1" si="8"/>
        <v>0</v>
      </c>
      <c r="M32" s="381">
        <f t="shared" ca="1" si="9"/>
        <v>0</v>
      </c>
      <c r="N32" s="387"/>
      <c r="O32" s="489"/>
      <c r="P32" s="489"/>
      <c r="Q32" s="489"/>
      <c r="R32" s="489"/>
      <c r="S32" s="483">
        <f t="shared" ca="1" si="10"/>
        <v>0</v>
      </c>
      <c r="T32" s="490">
        <f t="shared" ca="1" si="11"/>
        <v>0</v>
      </c>
      <c r="U32" s="490">
        <f t="shared" ca="1" si="12"/>
        <v>0</v>
      </c>
      <c r="V32" s="490"/>
      <c r="W32" s="491">
        <f t="shared" si="13"/>
        <v>52</v>
      </c>
      <c r="X32" s="485"/>
      <c r="Y32" s="485"/>
      <c r="Z32" s="485"/>
      <c r="AA32" s="485"/>
      <c r="AB32" s="485"/>
      <c r="AC32" s="576" t="b">
        <v>1</v>
      </c>
      <c r="AD32" s="576" t="b">
        <v>0</v>
      </c>
      <c r="AE32" s="582" t="b">
        <f t="shared" ca="1" si="14"/>
        <v>0</v>
      </c>
      <c r="AF32" s="582" t="b">
        <f t="shared" ca="1" si="15"/>
        <v>1</v>
      </c>
      <c r="AG32" s="582">
        <f t="shared" ca="1" si="16"/>
        <v>0</v>
      </c>
      <c r="AH32" s="581" t="b">
        <f t="shared" ca="1" si="17"/>
        <v>0</v>
      </c>
      <c r="AI32" s="491">
        <f t="shared" ca="1" si="18"/>
        <v>0</v>
      </c>
      <c r="AJ32" s="491" t="b">
        <f t="shared" ca="1" si="21"/>
        <v>0</v>
      </c>
      <c r="AK32" s="582" t="b">
        <f t="shared" ca="1" si="19"/>
        <v>0</v>
      </c>
      <c r="AL32" s="580" t="b">
        <f t="shared" ca="1" si="22"/>
        <v>0</v>
      </c>
      <c r="AM32" s="580" t="b">
        <f t="shared" ca="1" si="23"/>
        <v>0</v>
      </c>
      <c r="AN32" s="485"/>
      <c r="AO32" s="485"/>
      <c r="AP32" s="485"/>
      <c r="AQ32" s="485"/>
      <c r="AR32" s="485"/>
      <c r="AS32" s="485"/>
      <c r="AT32" s="51"/>
      <c r="AU32" s="51"/>
      <c r="AV32" s="51"/>
      <c r="AW32" s="51"/>
      <c r="AX32" s="51"/>
      <c r="AY32" s="51"/>
      <c r="AZ32" s="51"/>
    </row>
    <row r="33" spans="1:52" ht="15.7" customHeight="1" x14ac:dyDescent="0.3">
      <c r="A33" s="479"/>
      <c r="B33" s="26">
        <f>'1. Studienberatung T.M.JJ'!B33</f>
        <v>9</v>
      </c>
      <c r="C33" s="576" t="b">
        <f t="shared" si="1"/>
        <v>1</v>
      </c>
      <c r="D33" s="574" t="str">
        <f t="shared" ca="1" si="20"/>
        <v>X</v>
      </c>
      <c r="E33" s="781" t="str">
        <f t="shared" ca="1" si="2"/>
        <v xml:space="preserve">Solarthermie </v>
      </c>
      <c r="F33" s="781"/>
      <c r="G33" s="86">
        <f t="shared" ca="1" si="3"/>
        <v>143007</v>
      </c>
      <c r="H33" s="86" t="str">
        <f t="shared" ca="1" si="4"/>
        <v>Vajen, Jordan</v>
      </c>
      <c r="I33" s="86" t="str">
        <f t="shared" ca="1" si="5"/>
        <v>SS</v>
      </c>
      <c r="J33" s="381">
        <f t="shared" ca="1" si="6"/>
        <v>2</v>
      </c>
      <c r="K33" s="381">
        <f t="shared" ca="1" si="7"/>
        <v>2</v>
      </c>
      <c r="L33" s="381">
        <f t="shared" ca="1" si="8"/>
        <v>0</v>
      </c>
      <c r="M33" s="381">
        <f t="shared" ca="1" si="9"/>
        <v>0</v>
      </c>
      <c r="N33" s="382"/>
      <c r="O33" s="489"/>
      <c r="P33" s="489"/>
      <c r="Q33" s="489"/>
      <c r="R33" s="489"/>
      <c r="S33" s="483">
        <f t="shared" ca="1" si="10"/>
        <v>0</v>
      </c>
      <c r="T33" s="490">
        <f t="shared" ca="1" si="11"/>
        <v>0</v>
      </c>
      <c r="U33" s="490">
        <f t="shared" ca="1" si="12"/>
        <v>0</v>
      </c>
      <c r="V33" s="490"/>
      <c r="W33" s="491">
        <f t="shared" si="13"/>
        <v>12</v>
      </c>
      <c r="X33" s="485"/>
      <c r="Y33" s="485"/>
      <c r="Z33" s="485"/>
      <c r="AA33" s="485"/>
      <c r="AB33" s="485"/>
      <c r="AC33" s="576" t="b">
        <v>1</v>
      </c>
      <c r="AD33" s="576" t="b">
        <v>0</v>
      </c>
      <c r="AE33" s="582" t="b">
        <f t="shared" ca="1" si="14"/>
        <v>0</v>
      </c>
      <c r="AF33" s="582" t="b">
        <f t="shared" ca="1" si="15"/>
        <v>0</v>
      </c>
      <c r="AG33" s="582">
        <f t="shared" ca="1" si="16"/>
        <v>0</v>
      </c>
      <c r="AH33" s="581" t="b">
        <f t="shared" ca="1" si="17"/>
        <v>0</v>
      </c>
      <c r="AI33" s="491">
        <f t="shared" ca="1" si="18"/>
        <v>0</v>
      </c>
      <c r="AJ33" s="491" t="b">
        <f t="shared" ca="1" si="21"/>
        <v>0</v>
      </c>
      <c r="AK33" s="582" t="b">
        <f t="shared" ca="1" si="19"/>
        <v>0</v>
      </c>
      <c r="AL33" s="580" t="b">
        <f t="shared" ca="1" si="22"/>
        <v>1</v>
      </c>
      <c r="AM33" s="580" t="b">
        <f t="shared" ca="1" si="23"/>
        <v>0</v>
      </c>
      <c r="AN33" s="485"/>
      <c r="AO33" s="485"/>
      <c r="AP33" s="485"/>
      <c r="AQ33" s="485"/>
      <c r="AR33" s="485"/>
      <c r="AS33" s="485"/>
      <c r="AT33" s="51"/>
      <c r="AU33" s="51"/>
      <c r="AV33" s="51"/>
      <c r="AW33" s="51"/>
      <c r="AX33" s="51"/>
      <c r="AY33" s="51"/>
      <c r="AZ33" s="51"/>
    </row>
    <row r="34" spans="1:52" ht="15.7" customHeight="1" x14ac:dyDescent="0.3">
      <c r="A34" s="479"/>
      <c r="B34" s="26">
        <f>'1. Studienberatung T.M.JJ'!B34</f>
        <v>8</v>
      </c>
      <c r="C34" s="576" t="b">
        <f t="shared" si="1"/>
        <v>1</v>
      </c>
      <c r="D34" s="574" t="str">
        <f t="shared" ca="1" si="20"/>
        <v>X</v>
      </c>
      <c r="E34" s="781" t="str">
        <f t="shared" ca="1" si="2"/>
        <v>Photovoltaik Systemtechnik, Teil 1</v>
      </c>
      <c r="F34" s="781"/>
      <c r="G34" s="86">
        <f t="shared" ca="1" si="3"/>
        <v>115017</v>
      </c>
      <c r="H34" s="86" t="str">
        <f t="shared" ca="1" si="4"/>
        <v>Braun</v>
      </c>
      <c r="I34" s="86" t="str">
        <f t="shared" ca="1" si="5"/>
        <v>WS</v>
      </c>
      <c r="J34" s="381">
        <f t="shared" ca="1" si="6"/>
        <v>0</v>
      </c>
      <c r="K34" s="381">
        <f t="shared" ca="1" si="7"/>
        <v>2</v>
      </c>
      <c r="L34" s="381">
        <f t="shared" ca="1" si="8"/>
        <v>0</v>
      </c>
      <c r="M34" s="381">
        <f t="shared" ca="1" si="9"/>
        <v>0</v>
      </c>
      <c r="N34" s="382"/>
      <c r="O34" s="489"/>
      <c r="P34" s="489"/>
      <c r="Q34" s="489"/>
      <c r="R34" s="489"/>
      <c r="S34" s="483">
        <f t="shared" ca="1" si="10"/>
        <v>0</v>
      </c>
      <c r="T34" s="490">
        <f t="shared" ca="1" si="11"/>
        <v>0</v>
      </c>
      <c r="U34" s="490">
        <f t="shared" ca="1" si="12"/>
        <v>0</v>
      </c>
      <c r="V34" s="490"/>
      <c r="W34" s="491">
        <f t="shared" si="13"/>
        <v>11</v>
      </c>
      <c r="X34" s="485"/>
      <c r="Y34" s="485"/>
      <c r="Z34" s="485"/>
      <c r="AA34" s="485"/>
      <c r="AB34" s="485"/>
      <c r="AC34" s="576" t="b">
        <v>1</v>
      </c>
      <c r="AD34" s="576" t="b">
        <v>0</v>
      </c>
      <c r="AE34" s="582" t="b">
        <f t="shared" ca="1" si="14"/>
        <v>0</v>
      </c>
      <c r="AF34" s="582" t="b">
        <f t="shared" ca="1" si="15"/>
        <v>0</v>
      </c>
      <c r="AG34" s="582">
        <f t="shared" ca="1" si="16"/>
        <v>0</v>
      </c>
      <c r="AH34" s="581" t="b">
        <f t="shared" ca="1" si="17"/>
        <v>0</v>
      </c>
      <c r="AI34" s="491">
        <f t="shared" ca="1" si="18"/>
        <v>0</v>
      </c>
      <c r="AJ34" s="491" t="b">
        <f t="shared" ca="1" si="21"/>
        <v>0</v>
      </c>
      <c r="AK34" s="582" t="b">
        <f t="shared" ca="1" si="19"/>
        <v>0</v>
      </c>
      <c r="AL34" s="580" t="b">
        <f t="shared" ca="1" si="22"/>
        <v>1</v>
      </c>
      <c r="AM34" s="580" t="b">
        <f t="shared" ca="1" si="23"/>
        <v>0</v>
      </c>
      <c r="AN34" s="485"/>
      <c r="AO34" s="485"/>
      <c r="AP34" s="485"/>
      <c r="AQ34" s="485"/>
      <c r="AR34" s="485"/>
      <c r="AS34" s="485"/>
      <c r="AT34" s="51"/>
      <c r="AU34" s="51"/>
      <c r="AV34" s="51"/>
      <c r="AW34" s="51"/>
      <c r="AX34" s="51"/>
      <c r="AY34" s="51"/>
      <c r="AZ34" s="51"/>
    </row>
    <row r="35" spans="1:52" ht="15.7" customHeight="1" x14ac:dyDescent="0.3">
      <c r="A35" s="479"/>
      <c r="B35" s="26">
        <f>'1. Studienberatung T.M.JJ'!B35</f>
        <v>1005</v>
      </c>
      <c r="C35" s="576" t="b">
        <f t="shared" si="1"/>
        <v>1</v>
      </c>
      <c r="D35" s="574" t="str">
        <f t="shared" ca="1" si="20"/>
        <v/>
      </c>
      <c r="E35" s="774" t="str">
        <f t="shared" ca="1" si="2"/>
        <v>Modul Rationelle Energienutzung in Gebäuden:</v>
      </c>
      <c r="F35" s="774"/>
      <c r="G35" s="520">
        <f t="shared" ca="1" si="3"/>
        <v>3030</v>
      </c>
      <c r="H35" s="86" t="str">
        <f t="shared" ca="1" si="4"/>
        <v xml:space="preserve"> </v>
      </c>
      <c r="I35" s="86" t="str">
        <f t="shared" ca="1" si="5"/>
        <v xml:space="preserve"> </v>
      </c>
      <c r="J35" s="381">
        <f t="shared" ca="1" si="6"/>
        <v>0</v>
      </c>
      <c r="K35" s="381">
        <f t="shared" ca="1" si="7"/>
        <v>0</v>
      </c>
      <c r="L35" s="381">
        <f t="shared" ca="1" si="8"/>
        <v>0</v>
      </c>
      <c r="M35" s="381">
        <f t="shared" ca="1" si="9"/>
        <v>0</v>
      </c>
      <c r="N35" s="387"/>
      <c r="O35" s="489"/>
      <c r="P35" s="489"/>
      <c r="Q35" s="489"/>
      <c r="R35" s="489"/>
      <c r="S35" s="483">
        <f t="shared" ca="1" si="10"/>
        <v>0</v>
      </c>
      <c r="T35" s="490">
        <f t="shared" ca="1" si="11"/>
        <v>0</v>
      </c>
      <c r="U35" s="490">
        <f t="shared" ca="1" si="12"/>
        <v>0</v>
      </c>
      <c r="V35" s="490"/>
      <c r="W35" s="491">
        <f t="shared" si="13"/>
        <v>53</v>
      </c>
      <c r="X35" s="485"/>
      <c r="Y35" s="485"/>
      <c r="Z35" s="485"/>
      <c r="AA35" s="485"/>
      <c r="AB35" s="485"/>
      <c r="AC35" s="576" t="b">
        <v>1</v>
      </c>
      <c r="AD35" s="576" t="b">
        <v>0</v>
      </c>
      <c r="AE35" s="582" t="b">
        <f t="shared" ca="1" si="14"/>
        <v>0</v>
      </c>
      <c r="AF35" s="582" t="b">
        <f t="shared" ca="1" si="15"/>
        <v>1</v>
      </c>
      <c r="AG35" s="582">
        <f t="shared" ca="1" si="16"/>
        <v>0</v>
      </c>
      <c r="AH35" s="581" t="b">
        <f t="shared" ca="1" si="17"/>
        <v>0</v>
      </c>
      <c r="AI35" s="491">
        <f t="shared" ca="1" si="18"/>
        <v>0</v>
      </c>
      <c r="AJ35" s="491" t="b">
        <f t="shared" ca="1" si="21"/>
        <v>0</v>
      </c>
      <c r="AK35" s="582" t="b">
        <f t="shared" ca="1" si="19"/>
        <v>0</v>
      </c>
      <c r="AL35" s="580" t="b">
        <f t="shared" ca="1" si="22"/>
        <v>0</v>
      </c>
      <c r="AM35" s="580" t="b">
        <f t="shared" ca="1" si="23"/>
        <v>0</v>
      </c>
      <c r="AN35" s="485"/>
      <c r="AO35" s="485"/>
      <c r="AP35" s="485"/>
      <c r="AQ35" s="485"/>
      <c r="AR35" s="485"/>
      <c r="AS35" s="485"/>
      <c r="AT35" s="51"/>
      <c r="AU35" s="51"/>
      <c r="AV35" s="51"/>
      <c r="AW35" s="51"/>
      <c r="AX35" s="51"/>
      <c r="AY35" s="51"/>
      <c r="AZ35" s="51"/>
    </row>
    <row r="36" spans="1:52" ht="15.7" customHeight="1" x14ac:dyDescent="0.3">
      <c r="A36" s="479"/>
      <c r="B36" s="26">
        <f>'1. Studienberatung T.M.JJ'!B36</f>
        <v>10</v>
      </c>
      <c r="C36" s="576" t="b">
        <f t="shared" si="1"/>
        <v>1</v>
      </c>
      <c r="D36" s="574" t="str">
        <f t="shared" ca="1" si="20"/>
        <v>X</v>
      </c>
      <c r="E36" s="781" t="str">
        <f t="shared" ca="1" si="2"/>
        <v>Bauphysik</v>
      </c>
      <c r="F36" s="781"/>
      <c r="G36" s="86">
        <f t="shared" ca="1" si="3"/>
        <v>31100210</v>
      </c>
      <c r="H36" s="86" t="str">
        <f t="shared" ca="1" si="4"/>
        <v>Maas</v>
      </c>
      <c r="I36" s="86" t="str">
        <f t="shared" ca="1" si="5"/>
        <v>SS</v>
      </c>
      <c r="J36" s="381">
        <f t="shared" ca="1" si="6"/>
        <v>0</v>
      </c>
      <c r="K36" s="381">
        <f t="shared" ca="1" si="7"/>
        <v>3</v>
      </c>
      <c r="L36" s="381">
        <f t="shared" ca="1" si="8"/>
        <v>0</v>
      </c>
      <c r="M36" s="381">
        <f t="shared" ca="1" si="9"/>
        <v>0</v>
      </c>
      <c r="N36" s="382"/>
      <c r="O36" s="489"/>
      <c r="P36" s="489"/>
      <c r="Q36" s="489"/>
      <c r="R36" s="489"/>
      <c r="S36" s="483">
        <f t="shared" ca="1" si="10"/>
        <v>0</v>
      </c>
      <c r="T36" s="490">
        <f t="shared" ca="1" si="11"/>
        <v>0</v>
      </c>
      <c r="U36" s="490">
        <f t="shared" ca="1" si="12"/>
        <v>0</v>
      </c>
      <c r="V36" s="490"/>
      <c r="W36" s="491">
        <f t="shared" si="13"/>
        <v>13</v>
      </c>
      <c r="X36" s="485"/>
      <c r="Y36" s="485"/>
      <c r="Z36" s="485"/>
      <c r="AA36" s="485"/>
      <c r="AB36" s="485"/>
      <c r="AC36" s="576" t="b">
        <v>1</v>
      </c>
      <c r="AD36" s="576" t="b">
        <v>0</v>
      </c>
      <c r="AE36" s="582" t="b">
        <f t="shared" ca="1" si="14"/>
        <v>0</v>
      </c>
      <c r="AF36" s="582" t="b">
        <f t="shared" ca="1" si="15"/>
        <v>0</v>
      </c>
      <c r="AG36" s="582">
        <f t="shared" ca="1" si="16"/>
        <v>0</v>
      </c>
      <c r="AH36" s="581" t="b">
        <f t="shared" ca="1" si="17"/>
        <v>0</v>
      </c>
      <c r="AI36" s="491">
        <f t="shared" ca="1" si="18"/>
        <v>0</v>
      </c>
      <c r="AJ36" s="491" t="b">
        <f t="shared" ca="1" si="21"/>
        <v>0</v>
      </c>
      <c r="AK36" s="582" t="b">
        <f t="shared" ca="1" si="19"/>
        <v>0</v>
      </c>
      <c r="AL36" s="580" t="b">
        <f t="shared" ca="1" si="22"/>
        <v>1</v>
      </c>
      <c r="AM36" s="580" t="b">
        <f t="shared" ca="1" si="23"/>
        <v>0</v>
      </c>
      <c r="AN36" s="485"/>
      <c r="AO36" s="485"/>
      <c r="AP36" s="485"/>
      <c r="AQ36" s="485"/>
      <c r="AR36" s="485"/>
      <c r="AS36" s="485"/>
      <c r="AT36" s="51"/>
      <c r="AU36" s="51"/>
      <c r="AV36" s="51"/>
      <c r="AW36" s="51"/>
      <c r="AX36" s="51"/>
      <c r="AY36" s="51"/>
      <c r="AZ36" s="51"/>
    </row>
    <row r="37" spans="1:52" ht="15.7" customHeight="1" x14ac:dyDescent="0.3">
      <c r="A37" s="479"/>
      <c r="B37" s="26">
        <f>'1. Studienberatung T.M.JJ'!B37</f>
        <v>11</v>
      </c>
      <c r="C37" s="576" t="b">
        <f t="shared" si="1"/>
        <v>1</v>
      </c>
      <c r="D37" s="574" t="str">
        <f t="shared" ca="1" si="20"/>
        <v>X</v>
      </c>
      <c r="E37" s="781" t="str">
        <f t="shared" ca="1" si="2"/>
        <v>Technische Gebäudeausrüstung (TGA)</v>
      </c>
      <c r="F37" s="781"/>
      <c r="G37" s="86">
        <f t="shared" ca="1" si="3"/>
        <v>31100220</v>
      </c>
      <c r="H37" s="86" t="str">
        <f t="shared" ca="1" si="4"/>
        <v>Knissel</v>
      </c>
      <c r="I37" s="86" t="str">
        <f t="shared" ca="1" si="5"/>
        <v>SS</v>
      </c>
      <c r="J37" s="381">
        <f t="shared" ca="1" si="6"/>
        <v>0</v>
      </c>
      <c r="K37" s="381">
        <f t="shared" ca="1" si="7"/>
        <v>3</v>
      </c>
      <c r="L37" s="381">
        <f t="shared" ca="1" si="8"/>
        <v>0</v>
      </c>
      <c r="M37" s="381">
        <f t="shared" ca="1" si="9"/>
        <v>0</v>
      </c>
      <c r="N37" s="382"/>
      <c r="O37" s="489"/>
      <c r="P37" s="489"/>
      <c r="Q37" s="489"/>
      <c r="R37" s="489"/>
      <c r="S37" s="483">
        <f t="shared" ca="1" si="10"/>
        <v>0</v>
      </c>
      <c r="T37" s="490">
        <f t="shared" ca="1" si="11"/>
        <v>0</v>
      </c>
      <c r="U37" s="490">
        <f t="shared" ca="1" si="12"/>
        <v>0</v>
      </c>
      <c r="V37" s="490"/>
      <c r="W37" s="491">
        <f t="shared" si="13"/>
        <v>14</v>
      </c>
      <c r="X37" s="485"/>
      <c r="Y37" s="485"/>
      <c r="Z37" s="485"/>
      <c r="AA37" s="485"/>
      <c r="AB37" s="485"/>
      <c r="AC37" s="576" t="b">
        <v>1</v>
      </c>
      <c r="AD37" s="576" t="b">
        <v>0</v>
      </c>
      <c r="AE37" s="582" t="b">
        <f t="shared" ca="1" si="14"/>
        <v>0</v>
      </c>
      <c r="AF37" s="582" t="b">
        <f t="shared" ca="1" si="15"/>
        <v>0</v>
      </c>
      <c r="AG37" s="582">
        <f t="shared" ca="1" si="16"/>
        <v>0</v>
      </c>
      <c r="AH37" s="581" t="b">
        <f t="shared" ca="1" si="17"/>
        <v>0</v>
      </c>
      <c r="AI37" s="491">
        <f t="shared" ca="1" si="18"/>
        <v>0</v>
      </c>
      <c r="AJ37" s="491" t="b">
        <f t="shared" ca="1" si="21"/>
        <v>0</v>
      </c>
      <c r="AK37" s="582" t="b">
        <f t="shared" ca="1" si="19"/>
        <v>0</v>
      </c>
      <c r="AL37" s="580" t="b">
        <f t="shared" ca="1" si="22"/>
        <v>1</v>
      </c>
      <c r="AM37" s="580" t="b">
        <f t="shared" ca="1" si="23"/>
        <v>0</v>
      </c>
      <c r="AN37" s="485"/>
      <c r="AO37" s="485"/>
      <c r="AP37" s="485"/>
      <c r="AQ37" s="485"/>
      <c r="AR37" s="485"/>
      <c r="AS37" s="485"/>
      <c r="AT37" s="51"/>
      <c r="AU37" s="51"/>
      <c r="AV37" s="51"/>
      <c r="AW37" s="51"/>
      <c r="AX37" s="51"/>
      <c r="AY37" s="51"/>
      <c r="AZ37" s="51"/>
    </row>
    <row r="38" spans="1:52" ht="15.7" customHeight="1" x14ac:dyDescent="0.3">
      <c r="A38" s="479"/>
      <c r="B38" s="26">
        <f>'1. Studienberatung T.M.JJ'!B38</f>
        <v>0</v>
      </c>
      <c r="C38" s="576"/>
      <c r="D38" s="71"/>
      <c r="E38" s="507"/>
      <c r="F38" s="508"/>
      <c r="G38" s="509"/>
      <c r="H38" s="509"/>
      <c r="I38" s="510" t="s">
        <v>83</v>
      </c>
      <c r="J38" s="221">
        <f ca="1">SUM(J21:J37)</f>
        <v>17</v>
      </c>
      <c r="K38" s="221">
        <f ca="1">SUM(K21:K37)</f>
        <v>16</v>
      </c>
      <c r="L38" s="221">
        <f ca="1">SUM(L21:L37)</f>
        <v>0</v>
      </c>
      <c r="M38" s="221">
        <f ca="1">SUM(M21:M37)</f>
        <v>0</v>
      </c>
      <c r="N38" s="514"/>
      <c r="O38" s="492"/>
      <c r="P38" s="492"/>
      <c r="Q38" s="492"/>
      <c r="R38" s="492"/>
      <c r="S38" s="493">
        <f ca="1">SUM(S21:S37)</f>
        <v>0</v>
      </c>
      <c r="T38" s="494" t="s">
        <v>83</v>
      </c>
      <c r="U38" s="495">
        <f ca="1">SUM(U21:U37)</f>
        <v>0</v>
      </c>
      <c r="V38" s="490"/>
      <c r="W38" s="491">
        <f t="shared" si="13"/>
        <v>0</v>
      </c>
      <c r="X38" s="485"/>
      <c r="Y38" s="485"/>
      <c r="Z38" s="485"/>
      <c r="AA38" s="485"/>
      <c r="AB38" s="485"/>
      <c r="AC38" s="576" t="b">
        <v>1</v>
      </c>
      <c r="AD38" s="576" t="b">
        <v>0</v>
      </c>
      <c r="AE38" s="582" t="b">
        <f t="shared" ca="1" si="14"/>
        <v>0</v>
      </c>
      <c r="AF38" s="582" t="b">
        <f t="shared" ca="1" si="15"/>
        <v>0</v>
      </c>
      <c r="AG38" s="582">
        <f t="shared" ca="1" si="16"/>
        <v>0</v>
      </c>
      <c r="AH38" s="581" t="b">
        <f t="shared" ca="1" si="17"/>
        <v>0</v>
      </c>
      <c r="AI38" s="491">
        <f t="shared" ca="1" si="18"/>
        <v>0</v>
      </c>
      <c r="AJ38" s="491" t="b">
        <f t="shared" ca="1" si="21"/>
        <v>0</v>
      </c>
      <c r="AK38" s="582" t="b">
        <f t="shared" ca="1" si="19"/>
        <v>0</v>
      </c>
      <c r="AL38" s="580" t="b">
        <f t="shared" ca="1" si="22"/>
        <v>1</v>
      </c>
      <c r="AM38" s="580" t="b">
        <f t="shared" ca="1" si="23"/>
        <v>0</v>
      </c>
      <c r="AN38" s="485"/>
      <c r="AO38" s="485"/>
      <c r="AP38" s="485"/>
      <c r="AQ38" s="485"/>
      <c r="AR38" s="485"/>
      <c r="AS38" s="485"/>
      <c r="AT38" s="51"/>
      <c r="AU38" s="51"/>
      <c r="AV38" s="51"/>
      <c r="AW38" s="51"/>
      <c r="AX38" s="51"/>
      <c r="AY38" s="51"/>
      <c r="AZ38" s="51"/>
    </row>
    <row r="39" spans="1:52" ht="15.7" customHeight="1" x14ac:dyDescent="0.3">
      <c r="A39" s="479"/>
      <c r="B39" s="26">
        <f>'1. Studienberatung T.M.JJ'!B39</f>
        <v>0</v>
      </c>
      <c r="C39" s="576"/>
      <c r="D39" s="71"/>
      <c r="E39" s="511"/>
      <c r="F39" s="512"/>
      <c r="G39" s="513"/>
      <c r="H39" s="513"/>
      <c r="I39" s="513"/>
      <c r="J39" s="222"/>
      <c r="K39" s="222"/>
      <c r="L39" s="223" t="s">
        <v>83</v>
      </c>
      <c r="M39" s="224">
        <f ca="1">SUM(J38:M38)</f>
        <v>33</v>
      </c>
      <c r="N39" s="513"/>
      <c r="O39" s="496"/>
      <c r="P39" s="496"/>
      <c r="Q39" s="497"/>
      <c r="R39" s="498"/>
      <c r="S39" s="483"/>
      <c r="T39" s="490"/>
      <c r="U39" s="490"/>
      <c r="V39" s="490"/>
      <c r="W39" s="491">
        <f t="shared" si="13"/>
        <v>0</v>
      </c>
      <c r="X39" s="485"/>
      <c r="Y39" s="485"/>
      <c r="Z39" s="485"/>
      <c r="AA39" s="485"/>
      <c r="AB39" s="485"/>
      <c r="AC39" s="576" t="b">
        <v>1</v>
      </c>
      <c r="AD39" s="576" t="b">
        <v>0</v>
      </c>
      <c r="AE39" s="582" t="b">
        <f t="shared" ca="1" si="14"/>
        <v>0</v>
      </c>
      <c r="AF39" s="582" t="b">
        <f t="shared" ca="1" si="15"/>
        <v>0</v>
      </c>
      <c r="AG39" s="582">
        <f t="shared" ca="1" si="16"/>
        <v>0</v>
      </c>
      <c r="AH39" s="581" t="b">
        <f t="shared" ca="1" si="17"/>
        <v>0</v>
      </c>
      <c r="AI39" s="491">
        <f t="shared" ca="1" si="18"/>
        <v>0</v>
      </c>
      <c r="AJ39" s="491" t="b">
        <f t="shared" ca="1" si="21"/>
        <v>0</v>
      </c>
      <c r="AK39" s="582" t="b">
        <f t="shared" ca="1" si="19"/>
        <v>0</v>
      </c>
      <c r="AL39" s="580" t="b">
        <f t="shared" ca="1" si="22"/>
        <v>1</v>
      </c>
      <c r="AM39" s="580" t="b">
        <f t="shared" ca="1" si="23"/>
        <v>0</v>
      </c>
      <c r="AN39" s="485"/>
      <c r="AO39" s="485"/>
      <c r="AP39" s="485"/>
      <c r="AQ39" s="485"/>
      <c r="AR39" s="485"/>
      <c r="AS39" s="485"/>
      <c r="AT39" s="51"/>
      <c r="AU39" s="51"/>
      <c r="AV39" s="51"/>
      <c r="AW39" s="51"/>
      <c r="AX39" s="51"/>
      <c r="AY39" s="51"/>
      <c r="AZ39" s="51"/>
    </row>
    <row r="40" spans="1:52" ht="17" customHeight="1" x14ac:dyDescent="0.3">
      <c r="A40" s="479"/>
      <c r="B40" s="26">
        <f>'1. Studienberatung T.M.JJ'!B40</f>
        <v>0</v>
      </c>
      <c r="C40" s="576"/>
      <c r="D40" s="804" t="s">
        <v>318</v>
      </c>
      <c r="E40" s="804"/>
      <c r="F40" s="804"/>
      <c r="G40" s="513"/>
      <c r="H40" s="513"/>
      <c r="I40" s="513"/>
      <c r="J40" s="222"/>
      <c r="K40" s="222"/>
      <c r="L40" s="223"/>
      <c r="M40" s="498"/>
      <c r="N40" s="513"/>
      <c r="O40" s="496"/>
      <c r="P40" s="496"/>
      <c r="Q40" s="497"/>
      <c r="R40" s="498"/>
      <c r="S40" s="483"/>
      <c r="T40" s="490"/>
      <c r="U40" s="490"/>
      <c r="V40" s="490"/>
      <c r="W40" s="491">
        <f t="shared" si="13"/>
        <v>0</v>
      </c>
      <c r="X40" s="485"/>
      <c r="Y40" s="485"/>
      <c r="Z40" s="485"/>
      <c r="AA40" s="485"/>
      <c r="AB40" s="485"/>
      <c r="AC40" s="576"/>
      <c r="AD40" s="576"/>
      <c r="AE40" s="582"/>
      <c r="AF40" s="582"/>
      <c r="AG40" s="582"/>
      <c r="AH40" s="581"/>
      <c r="AI40" s="491"/>
      <c r="AJ40" s="491"/>
      <c r="AK40" s="582"/>
      <c r="AL40" s="580"/>
      <c r="AM40" s="580"/>
      <c r="AN40" s="485"/>
      <c r="AO40" s="485"/>
      <c r="AP40" s="485"/>
      <c r="AQ40" s="485"/>
      <c r="AR40" s="485"/>
      <c r="AS40" s="485"/>
      <c r="AT40" s="51"/>
      <c r="AU40" s="51"/>
      <c r="AV40" s="51"/>
      <c r="AW40" s="51"/>
      <c r="AX40" s="51"/>
      <c r="AY40" s="51"/>
      <c r="AZ40" s="51"/>
    </row>
    <row r="41" spans="1:52" ht="15.7" customHeight="1" x14ac:dyDescent="0.3">
      <c r="A41" s="479"/>
      <c r="B41" s="26">
        <f>'1. Studienberatung T.M.JJ'!B41</f>
        <v>9000</v>
      </c>
      <c r="C41" s="576"/>
      <c r="D41" s="574" t="str">
        <f ca="1">IF($AM41,"X","")</f>
        <v/>
      </c>
      <c r="E41" s="805">
        <f ca="1">IF($B41&gt;0,OFFSET(lvliste,$W41,W$8),"")</f>
        <v>0</v>
      </c>
      <c r="F41" s="805"/>
      <c r="G41" s="381">
        <f t="shared" ref="G41:I44" ca="1" si="24">IF($B41&gt;0,OFFSET(lvliste,$W41,X$8),"")</f>
        <v>0</v>
      </c>
      <c r="H41" s="597">
        <f t="shared" ca="1" si="24"/>
        <v>0</v>
      </c>
      <c r="I41" s="597">
        <f t="shared" ca="1" si="24"/>
        <v>0</v>
      </c>
      <c r="J41" s="597">
        <f t="shared" ref="J41:M44" ca="1" si="25">IF(AND($AL41,$B41&gt;0),OFFSET(lvliste,$W41,AA$8),0)</f>
        <v>0</v>
      </c>
      <c r="K41" s="597">
        <f t="shared" ca="1" si="25"/>
        <v>0</v>
      </c>
      <c r="L41" s="597">
        <f t="shared" ca="1" si="25"/>
        <v>0</v>
      </c>
      <c r="M41" s="597">
        <f t="shared" ca="1" si="25"/>
        <v>0</v>
      </c>
      <c r="N41" s="593"/>
      <c r="O41" s="225">
        <f t="shared" ref="O41:R44" ca="1" si="26">IF(AND($AM41,$B41&gt;0),OFFSET(lvliste,$W41,AA$8),0)</f>
        <v>0</v>
      </c>
      <c r="P41" s="225">
        <f t="shared" ca="1" si="26"/>
        <v>0</v>
      </c>
      <c r="Q41" s="225">
        <f t="shared" ca="1" si="26"/>
        <v>0</v>
      </c>
      <c r="R41" s="225">
        <f t="shared" ca="1" si="26"/>
        <v>0</v>
      </c>
      <c r="S41" s="32">
        <f t="shared" ref="S41:S61" ca="1" si="27">SUM(J41:M41)*N41</f>
        <v>0</v>
      </c>
      <c r="T41" s="33">
        <f t="shared" ref="T41:T104" ca="1" si="28">IF(S41&gt;0, 1, 0)</f>
        <v>0</v>
      </c>
      <c r="U41" s="33">
        <f t="shared" ref="U41:U61" ca="1" si="29">T41*SUM(J41:M41)</f>
        <v>0</v>
      </c>
      <c r="V41" s="490"/>
      <c r="W41" s="491">
        <f t="shared" si="13"/>
        <v>56</v>
      </c>
      <c r="X41" s="485"/>
      <c r="Y41" s="485"/>
      <c r="Z41" s="485"/>
      <c r="AA41" s="485"/>
      <c r="AB41" s="485"/>
      <c r="AC41" s="576" t="b">
        <v>0</v>
      </c>
      <c r="AD41" s="576" t="b">
        <v>0</v>
      </c>
      <c r="AE41" s="582" t="b">
        <f ca="1">IF($B41&gt;0,OFFSET(lvliste,$W41,$AA$10),FALSE)</f>
        <v>0</v>
      </c>
      <c r="AF41" s="582" t="b">
        <f ca="1">IF($B41&gt;0,OFFSET(lvliste,$W41,$Y$10),FALSE)</f>
        <v>0</v>
      </c>
      <c r="AG41" s="582">
        <f ca="1">OFFSET(lvliste,$W41,$W$10)</f>
        <v>0</v>
      </c>
      <c r="AH41" s="581" t="b">
        <f ca="1">IF($AG41&gt;0,VLOOKUP($AG41,$B$21:$C$83,2,FALSE),FALSE)</f>
        <v>0</v>
      </c>
      <c r="AI41" s="491">
        <f ca="1">OFFSET(lvliste,$W41,$X$10)</f>
        <v>0</v>
      </c>
      <c r="AJ41" s="491" t="b">
        <f ca="1">IF($AI41&gt;0,VLOOKUP($AI41,$B$21:$B$83,2,FALSE),FALSE)</f>
        <v>0</v>
      </c>
      <c r="AK41" s="582" t="b">
        <f t="shared" ca="1" si="19"/>
        <v>0</v>
      </c>
      <c r="AL41" s="580" t="b">
        <f t="shared" ca="1" si="22"/>
        <v>0</v>
      </c>
      <c r="AM41" s="580" t="b">
        <f t="shared" ca="1" si="23"/>
        <v>0</v>
      </c>
      <c r="AN41" s="485"/>
      <c r="AO41" s="485"/>
      <c r="AP41" s="485"/>
      <c r="AQ41" s="485"/>
      <c r="AR41" s="485"/>
      <c r="AS41" s="485"/>
      <c r="AT41" s="51"/>
      <c r="AU41" s="51"/>
      <c r="AV41" s="51"/>
      <c r="AW41" s="51"/>
      <c r="AX41" s="51"/>
      <c r="AY41" s="51"/>
      <c r="AZ41" s="51"/>
    </row>
    <row r="42" spans="1:52" ht="15.7" customHeight="1" x14ac:dyDescent="0.3">
      <c r="A42" s="479"/>
      <c r="B42" s="26">
        <f>'1. Studienberatung T.M.JJ'!B42</f>
        <v>9001</v>
      </c>
      <c r="C42" s="576"/>
      <c r="D42" s="574" t="str">
        <f ca="1">IF($AM42,"X","")</f>
        <v/>
      </c>
      <c r="E42" s="785">
        <f ca="1">IF($B42&gt;0,OFFSET(lvliste,$W42,W$8),"")</f>
        <v>0</v>
      </c>
      <c r="F42" s="786"/>
      <c r="G42" s="381">
        <f t="shared" ca="1" si="24"/>
        <v>0</v>
      </c>
      <c r="H42" s="381">
        <f t="shared" ca="1" si="24"/>
        <v>0</v>
      </c>
      <c r="I42" s="381">
        <f t="shared" ca="1" si="24"/>
        <v>0</v>
      </c>
      <c r="J42" s="597">
        <f t="shared" ca="1" si="25"/>
        <v>0</v>
      </c>
      <c r="K42" s="597">
        <f t="shared" ca="1" si="25"/>
        <v>0</v>
      </c>
      <c r="L42" s="597">
        <f t="shared" ca="1" si="25"/>
        <v>0</v>
      </c>
      <c r="M42" s="597">
        <f t="shared" ca="1" si="25"/>
        <v>0</v>
      </c>
      <c r="N42" s="593"/>
      <c r="O42" s="225">
        <f t="shared" ca="1" si="26"/>
        <v>0</v>
      </c>
      <c r="P42" s="225">
        <f t="shared" ca="1" si="26"/>
        <v>0</v>
      </c>
      <c r="Q42" s="225">
        <f t="shared" ca="1" si="26"/>
        <v>0</v>
      </c>
      <c r="R42" s="225">
        <f t="shared" ca="1" si="26"/>
        <v>0</v>
      </c>
      <c r="S42" s="32">
        <f t="shared" ca="1" si="27"/>
        <v>0</v>
      </c>
      <c r="T42" s="33">
        <f t="shared" ca="1" si="28"/>
        <v>0</v>
      </c>
      <c r="U42" s="33">
        <f t="shared" ca="1" si="29"/>
        <v>0</v>
      </c>
      <c r="V42" s="490"/>
      <c r="W42" s="491">
        <f t="shared" si="13"/>
        <v>57</v>
      </c>
      <c r="X42" s="485"/>
      <c r="Y42" s="485"/>
      <c r="Z42" s="485"/>
      <c r="AA42" s="485"/>
      <c r="AB42" s="485"/>
      <c r="AC42" s="576" t="b">
        <v>0</v>
      </c>
      <c r="AD42" s="576" t="b">
        <v>0</v>
      </c>
      <c r="AE42" s="582" t="b">
        <f ca="1">IF($B42&gt;0,OFFSET(lvliste,$W42,$AA$10),FALSE)</f>
        <v>0</v>
      </c>
      <c r="AF42" s="582" t="b">
        <f ca="1">IF($B42&gt;0,OFFSET(lvliste,$W42,$Y$10),FALSE)</f>
        <v>0</v>
      </c>
      <c r="AG42" s="582">
        <f ca="1">OFFSET(lvliste,$W42,$W$10)</f>
        <v>0</v>
      </c>
      <c r="AH42" s="581" t="b">
        <f ca="1">IF($AG42&gt;0,VLOOKUP($AG42,$B$21:$C$83,2,FALSE),FALSE)</f>
        <v>0</v>
      </c>
      <c r="AI42" s="491">
        <f ca="1">OFFSET(lvliste,$W42,$X$10)</f>
        <v>0</v>
      </c>
      <c r="AJ42" s="491" t="b">
        <f ca="1">IF($AI42&gt;0,VLOOKUP($AI42,$B$21:$B$83,2,FALSE),FALSE)</f>
        <v>0</v>
      </c>
      <c r="AK42" s="582" t="b">
        <f t="shared" ca="1" si="19"/>
        <v>0</v>
      </c>
      <c r="AL42" s="580" t="b">
        <f t="shared" ca="1" si="22"/>
        <v>0</v>
      </c>
      <c r="AM42" s="580" t="b">
        <f t="shared" ca="1" si="23"/>
        <v>0</v>
      </c>
      <c r="AN42" s="485"/>
      <c r="AO42" s="485"/>
      <c r="AP42" s="485"/>
      <c r="AQ42" s="485"/>
      <c r="AR42" s="485"/>
      <c r="AS42" s="485"/>
      <c r="AT42" s="51"/>
      <c r="AU42" s="51"/>
      <c r="AV42" s="51"/>
      <c r="AW42" s="51"/>
      <c r="AX42" s="51"/>
      <c r="AY42" s="51"/>
      <c r="AZ42" s="51"/>
    </row>
    <row r="43" spans="1:52" ht="15.7" customHeight="1" x14ac:dyDescent="0.3">
      <c r="A43" s="479"/>
      <c r="B43" s="26">
        <f>'1. Studienberatung T.M.JJ'!B43</f>
        <v>9002</v>
      </c>
      <c r="C43" s="576"/>
      <c r="D43" s="574" t="str">
        <f ca="1">IF($AM43,"X","")</f>
        <v/>
      </c>
      <c r="E43" s="785">
        <f ca="1">IF($B43&gt;0,OFFSET(lvliste,$W43,W$8),"")</f>
        <v>0</v>
      </c>
      <c r="F43" s="786"/>
      <c r="G43" s="381">
        <f t="shared" ca="1" si="24"/>
        <v>0</v>
      </c>
      <c r="H43" s="381">
        <f t="shared" ca="1" si="24"/>
        <v>0</v>
      </c>
      <c r="I43" s="381">
        <f t="shared" ca="1" si="24"/>
        <v>0</v>
      </c>
      <c r="J43" s="597">
        <f t="shared" ca="1" si="25"/>
        <v>0</v>
      </c>
      <c r="K43" s="597">
        <f t="shared" ca="1" si="25"/>
        <v>0</v>
      </c>
      <c r="L43" s="597">
        <f t="shared" ca="1" si="25"/>
        <v>0</v>
      </c>
      <c r="M43" s="597">
        <f t="shared" ca="1" si="25"/>
        <v>0</v>
      </c>
      <c r="N43" s="593"/>
      <c r="O43" s="225">
        <f t="shared" ca="1" si="26"/>
        <v>0</v>
      </c>
      <c r="P43" s="225">
        <f t="shared" ca="1" si="26"/>
        <v>0</v>
      </c>
      <c r="Q43" s="225">
        <f t="shared" ca="1" si="26"/>
        <v>0</v>
      </c>
      <c r="R43" s="225">
        <f t="shared" ca="1" si="26"/>
        <v>0</v>
      </c>
      <c r="S43" s="32">
        <f t="shared" ca="1" si="27"/>
        <v>0</v>
      </c>
      <c r="T43" s="33">
        <f t="shared" ca="1" si="28"/>
        <v>0</v>
      </c>
      <c r="U43" s="33">
        <f t="shared" ca="1" si="29"/>
        <v>0</v>
      </c>
      <c r="V43" s="490"/>
      <c r="W43" s="491">
        <f t="shared" si="13"/>
        <v>58</v>
      </c>
      <c r="X43" s="485"/>
      <c r="Y43" s="485"/>
      <c r="Z43" s="485"/>
      <c r="AA43" s="485"/>
      <c r="AB43" s="485"/>
      <c r="AC43" s="576" t="b">
        <v>0</v>
      </c>
      <c r="AD43" s="576" t="b">
        <v>0</v>
      </c>
      <c r="AE43" s="582" t="b">
        <f ca="1">IF($B43&gt;0,OFFSET(lvliste,$W43,$AA$10),FALSE)</f>
        <v>0</v>
      </c>
      <c r="AF43" s="582" t="b">
        <f ca="1">IF($B43&gt;0,OFFSET(lvliste,$W43,$Y$10),FALSE)</f>
        <v>0</v>
      </c>
      <c r="AG43" s="582">
        <f ca="1">OFFSET(lvliste,$W43,$W$10)</f>
        <v>0</v>
      </c>
      <c r="AH43" s="581" t="b">
        <f ca="1">IF($AG43&gt;0,VLOOKUP($AG43,$B$21:$C$83,2,FALSE),FALSE)</f>
        <v>0</v>
      </c>
      <c r="AI43" s="491">
        <f ca="1">OFFSET(lvliste,$W43,$X$10)</f>
        <v>0</v>
      </c>
      <c r="AJ43" s="491" t="b">
        <f ca="1">IF($AI43&gt;0,VLOOKUP($AI43,$B$21:$B$83,2,FALSE),FALSE)</f>
        <v>0</v>
      </c>
      <c r="AK43" s="582" t="b">
        <f t="shared" ca="1" si="19"/>
        <v>0</v>
      </c>
      <c r="AL43" s="580" t="b">
        <f t="shared" ca="1" si="22"/>
        <v>0</v>
      </c>
      <c r="AM43" s="580" t="b">
        <f t="shared" ca="1" si="23"/>
        <v>0</v>
      </c>
      <c r="AN43" s="485"/>
      <c r="AO43" s="485"/>
      <c r="AP43" s="485"/>
      <c r="AQ43" s="485"/>
      <c r="AR43" s="485"/>
      <c r="AS43" s="485"/>
      <c r="AT43" s="51"/>
      <c r="AU43" s="51"/>
      <c r="AV43" s="51"/>
      <c r="AW43" s="51"/>
      <c r="AX43" s="51"/>
      <c r="AY43" s="51"/>
      <c r="AZ43" s="51"/>
    </row>
    <row r="44" spans="1:52" ht="15.7" customHeight="1" x14ac:dyDescent="0.3">
      <c r="A44" s="479"/>
      <c r="B44" s="26">
        <f>'1. Studienberatung T.M.JJ'!B44</f>
        <v>9003</v>
      </c>
      <c r="C44" s="576"/>
      <c r="D44" s="574" t="str">
        <f ca="1">IF($AM44,"X","")</f>
        <v/>
      </c>
      <c r="E44" s="785">
        <f ca="1">IF($B44&gt;0,OFFSET(lvliste,$W44,W$8),"")</f>
        <v>0</v>
      </c>
      <c r="F44" s="786"/>
      <c r="G44" s="381">
        <f t="shared" ca="1" si="24"/>
        <v>0</v>
      </c>
      <c r="H44" s="381">
        <f t="shared" ca="1" si="24"/>
        <v>0</v>
      </c>
      <c r="I44" s="381">
        <f t="shared" ca="1" si="24"/>
        <v>0</v>
      </c>
      <c r="J44" s="597">
        <f t="shared" ca="1" si="25"/>
        <v>0</v>
      </c>
      <c r="K44" s="597">
        <f t="shared" ca="1" si="25"/>
        <v>0</v>
      </c>
      <c r="L44" s="597">
        <f t="shared" ca="1" si="25"/>
        <v>0</v>
      </c>
      <c r="M44" s="597">
        <f t="shared" ca="1" si="25"/>
        <v>0</v>
      </c>
      <c r="N44" s="593"/>
      <c r="O44" s="225">
        <f t="shared" ca="1" si="26"/>
        <v>0</v>
      </c>
      <c r="P44" s="225">
        <f t="shared" ca="1" si="26"/>
        <v>0</v>
      </c>
      <c r="Q44" s="225">
        <f t="shared" ca="1" si="26"/>
        <v>0</v>
      </c>
      <c r="R44" s="225">
        <f t="shared" ca="1" si="26"/>
        <v>0</v>
      </c>
      <c r="S44" s="32">
        <f t="shared" ca="1" si="27"/>
        <v>0</v>
      </c>
      <c r="T44" s="33">
        <f t="shared" ca="1" si="28"/>
        <v>0</v>
      </c>
      <c r="U44" s="33">
        <f t="shared" ca="1" si="29"/>
        <v>0</v>
      </c>
      <c r="V44" s="490"/>
      <c r="W44" s="491">
        <f t="shared" si="13"/>
        <v>59</v>
      </c>
      <c r="X44" s="485"/>
      <c r="Y44" s="485"/>
      <c r="Z44" s="485"/>
      <c r="AA44" s="485"/>
      <c r="AB44" s="485"/>
      <c r="AC44" s="576" t="b">
        <v>0</v>
      </c>
      <c r="AD44" s="576" t="b">
        <v>0</v>
      </c>
      <c r="AE44" s="582" t="b">
        <f ca="1">IF($B44&gt;0,OFFSET(lvliste,$W44,$AA$10),FALSE)</f>
        <v>0</v>
      </c>
      <c r="AF44" s="582" t="b">
        <f ca="1">IF($B44&gt;0,OFFSET(lvliste,$W44,$Y$10),FALSE)</f>
        <v>0</v>
      </c>
      <c r="AG44" s="582">
        <f ca="1">OFFSET(lvliste,$W44,$W$10)</f>
        <v>0</v>
      </c>
      <c r="AH44" s="581" t="b">
        <f ca="1">IF($AG44&gt;0,VLOOKUP($AG44,$B$21:$C$83,2,FALSE),FALSE)</f>
        <v>0</v>
      </c>
      <c r="AI44" s="491">
        <f ca="1">OFFSET(lvliste,$W44,$X$10)</f>
        <v>0</v>
      </c>
      <c r="AJ44" s="491" t="b">
        <f ca="1">IF($AI44&gt;0,VLOOKUP($AI44,$B$21:$B$83,2,FALSE),FALSE)</f>
        <v>0</v>
      </c>
      <c r="AK44" s="582" t="b">
        <f t="shared" ca="1" si="19"/>
        <v>0</v>
      </c>
      <c r="AL44" s="580" t="b">
        <f t="shared" ca="1" si="22"/>
        <v>0</v>
      </c>
      <c r="AM44" s="580" t="b">
        <f t="shared" ca="1" si="23"/>
        <v>0</v>
      </c>
      <c r="AN44" s="485"/>
      <c r="AO44" s="485"/>
      <c r="AP44" s="485"/>
      <c r="AQ44" s="485"/>
      <c r="AR44" s="485"/>
      <c r="AS44" s="485"/>
      <c r="AT44" s="51"/>
      <c r="AU44" s="51"/>
      <c r="AV44" s="51"/>
      <c r="AW44" s="51"/>
      <c r="AX44" s="51"/>
      <c r="AY44" s="51"/>
      <c r="AZ44" s="51"/>
    </row>
    <row r="45" spans="1:52" ht="15.7" customHeight="1" x14ac:dyDescent="0.3">
      <c r="A45" s="479"/>
      <c r="B45" s="26">
        <f>'1. Studienberatung T.M.JJ'!B45</f>
        <v>0</v>
      </c>
      <c r="C45" s="576"/>
      <c r="D45" s="71"/>
      <c r="E45" s="511"/>
      <c r="F45" s="512"/>
      <c r="G45" s="513"/>
      <c r="H45" s="513"/>
      <c r="I45" s="513"/>
      <c r="J45" s="222"/>
      <c r="K45" s="222"/>
      <c r="L45" s="223"/>
      <c r="M45" s="592"/>
      <c r="N45" s="513"/>
      <c r="O45" s="496"/>
      <c r="P45" s="496"/>
      <c r="Q45" s="497"/>
      <c r="R45" s="498"/>
      <c r="S45" s="32">
        <f t="shared" si="27"/>
        <v>0</v>
      </c>
      <c r="T45" s="33">
        <f t="shared" si="28"/>
        <v>0</v>
      </c>
      <c r="U45" s="33">
        <f t="shared" si="29"/>
        <v>0</v>
      </c>
      <c r="V45" s="490"/>
      <c r="W45" s="491"/>
      <c r="X45" s="485"/>
      <c r="Y45" s="485"/>
      <c r="Z45" s="485"/>
      <c r="AA45" s="485"/>
      <c r="AB45" s="485"/>
      <c r="AC45" s="576"/>
      <c r="AD45" s="576"/>
      <c r="AE45" s="582"/>
      <c r="AF45" s="582"/>
      <c r="AG45" s="582"/>
      <c r="AH45" s="581"/>
      <c r="AI45" s="491"/>
      <c r="AJ45" s="491"/>
      <c r="AK45" s="582"/>
      <c r="AL45" s="580"/>
      <c r="AM45" s="580"/>
      <c r="AN45" s="485"/>
      <c r="AO45" s="485"/>
      <c r="AP45" s="485"/>
      <c r="AQ45" s="485"/>
      <c r="AR45" s="485"/>
      <c r="AS45" s="485"/>
      <c r="AT45" s="51"/>
      <c r="AU45" s="51"/>
      <c r="AV45" s="51"/>
      <c r="AW45" s="51"/>
      <c r="AX45" s="51"/>
      <c r="AY45" s="51"/>
      <c r="AZ45" s="51"/>
    </row>
    <row r="46" spans="1:52" ht="18" customHeight="1" x14ac:dyDescent="0.3">
      <c r="A46" s="479"/>
      <c r="B46" s="26">
        <f>'1. Studienberatung T.M.JJ'!B46</f>
        <v>0</v>
      </c>
      <c r="C46" s="576"/>
      <c r="D46" s="598" t="s">
        <v>216</v>
      </c>
      <c r="F46" s="512"/>
      <c r="G46" s="513"/>
      <c r="H46" s="513"/>
      <c r="I46" s="513"/>
      <c r="J46" s="222"/>
      <c r="K46" s="222"/>
      <c r="L46" s="223"/>
      <c r="M46" s="498"/>
      <c r="N46" s="513"/>
      <c r="O46" s="496"/>
      <c r="P46" s="496"/>
      <c r="Q46" s="497"/>
      <c r="R46" s="498"/>
      <c r="S46" s="32">
        <f t="shared" si="27"/>
        <v>0</v>
      </c>
      <c r="T46" s="33">
        <f t="shared" si="28"/>
        <v>0</v>
      </c>
      <c r="U46" s="33">
        <f t="shared" si="29"/>
        <v>0</v>
      </c>
      <c r="V46" s="490"/>
      <c r="W46" s="491"/>
      <c r="X46" s="485"/>
      <c r="Y46" s="485"/>
      <c r="Z46" s="485"/>
      <c r="AA46" s="485"/>
      <c r="AB46" s="485"/>
      <c r="AC46" s="576"/>
      <c r="AD46" s="576"/>
      <c r="AE46" s="582" t="b">
        <f t="shared" ref="AE46:AE83" ca="1" si="30">IF($B46&gt;0,OFFSET(lvliste,$W46,$AA$10),FALSE)</f>
        <v>0</v>
      </c>
      <c r="AF46" s="582"/>
      <c r="AG46" s="582"/>
      <c r="AH46" s="581" t="b">
        <f t="shared" ref="AH46:AH83" si="31">IF($AG46&gt;0,VLOOKUP($AG46,$B$21:$C$83,2,FALSE),FALSE)</f>
        <v>0</v>
      </c>
      <c r="AI46" s="491"/>
      <c r="AJ46" s="491"/>
      <c r="AK46" s="582"/>
      <c r="AL46" s="580" t="b">
        <f t="shared" ca="1" si="22"/>
        <v>1</v>
      </c>
      <c r="AM46" s="580" t="b">
        <f t="shared" ca="1" si="23"/>
        <v>1</v>
      </c>
      <c r="AN46" s="485"/>
      <c r="AO46" s="485"/>
      <c r="AP46" s="485"/>
      <c r="AQ46" s="485"/>
      <c r="AR46" s="485"/>
      <c r="AS46" s="485"/>
      <c r="AT46" s="51"/>
      <c r="AU46" s="51"/>
      <c r="AV46" s="51"/>
      <c r="AW46" s="51"/>
      <c r="AX46" s="51"/>
      <c r="AY46" s="51"/>
      <c r="AZ46" s="51"/>
    </row>
    <row r="47" spans="1:52" ht="15.7" customHeight="1" x14ac:dyDescent="0.3">
      <c r="A47" s="479"/>
      <c r="B47" s="26">
        <f>'1. Studienberatung T.M.JJ'!B47</f>
        <v>112</v>
      </c>
      <c r="C47" s="576" t="b">
        <f t="shared" ref="C47:C83" si="32">$AC47</f>
        <v>0</v>
      </c>
      <c r="D47" s="380"/>
      <c r="E47" s="778" t="str">
        <f t="shared" ref="E47:E83" ca="1" si="33">IF($B47&gt;0,OFFSET(lvliste,$W47,W$8),"")</f>
        <v>Mathematik III</v>
      </c>
      <c r="F47" s="779"/>
      <c r="G47" s="596">
        <f t="shared" ref="G47:G83" ca="1" si="34">IF($B47&gt;0,OFFSET(lvliste,$W47,X$8),"")</f>
        <v>4112</v>
      </c>
      <c r="H47" s="86" t="str">
        <f t="shared" ref="H47:H83" ca="1" si="35">IF($B47&gt;0,OFFSET(lvliste,$W47,Y$8),"")</f>
        <v>Meister</v>
      </c>
      <c r="I47" s="86" t="str">
        <f t="shared" ref="I47:I83" ca="1" si="36">IF($B47&gt;0,OFFSET(lvliste,$W47,Z$8),"")</f>
        <v>WS</v>
      </c>
      <c r="J47" s="381">
        <f t="shared" ref="J47:J83" ca="1" si="37">IF(AND($AL47,$B47&gt;0),OFFSET(lvliste,$W47,AA$8),0)</f>
        <v>0</v>
      </c>
      <c r="K47" s="381">
        <f t="shared" ref="K47:K83" ca="1" si="38">IF(AND($AL47,$B47&gt;0),OFFSET(lvliste,$W47,AB$8),0)</f>
        <v>0</v>
      </c>
      <c r="L47" s="381">
        <f t="shared" ref="L47:L83" ca="1" si="39">IF(AND($AL47,$B47&gt;0),OFFSET(lvliste,$W47,AC$8),0)</f>
        <v>0</v>
      </c>
      <c r="M47" s="381">
        <f t="shared" ref="M47:M83" ca="1" si="40">IF(AND($AL47,$B47&gt;0),OFFSET(lvliste,$W47,AD$8),0)</f>
        <v>0</v>
      </c>
      <c r="N47" s="230"/>
      <c r="O47" s="225">
        <f t="shared" ref="O47:O83" ca="1" si="41">IF(AND($AM47,$B47&gt;0),OFFSET(lvliste,$W47,AA$8),0)</f>
        <v>0</v>
      </c>
      <c r="P47" s="225">
        <f t="shared" ref="P47:P83" ca="1" si="42">IF(AND($AM47,$B47&gt;0),OFFSET(lvliste,$W47,AB$8),0)</f>
        <v>0</v>
      </c>
      <c r="Q47" s="225">
        <f t="shared" ref="Q47:Q83" ca="1" si="43">IF(AND($AM47,$B47&gt;0),OFFSET(lvliste,$W47,AC$8),0)</f>
        <v>0</v>
      </c>
      <c r="R47" s="225">
        <f t="shared" ref="R47:R83" ca="1" si="44">IF(AND($AM47,$B47&gt;0),OFFSET(lvliste,$W47,AD$8),0)</f>
        <v>0</v>
      </c>
      <c r="S47" s="32">
        <f t="shared" ca="1" si="27"/>
        <v>0</v>
      </c>
      <c r="T47" s="33">
        <f t="shared" ca="1" si="28"/>
        <v>0</v>
      </c>
      <c r="U47" s="33">
        <f t="shared" ca="1" si="29"/>
        <v>0</v>
      </c>
      <c r="V47" s="33"/>
      <c r="W47" s="231">
        <f t="shared" ref="W47:W83" si="45">IF($B47&gt;0,VLOOKUP($B47,lvlistenbereich,2,FALSE)-$V$10,0)</f>
        <v>32</v>
      </c>
      <c r="X47" s="51"/>
      <c r="Y47" s="51"/>
      <c r="Z47" s="51"/>
      <c r="AA47" s="51"/>
      <c r="AB47" s="51"/>
      <c r="AC47" s="576" t="b">
        <f>OR((TRIM($D47)="x"),(TRIM($D47)="X"))</f>
        <v>0</v>
      </c>
      <c r="AD47" s="576" t="b">
        <f>OR((TRIM($D47)="Z"),(TRIM($D47)="z"))</f>
        <v>0</v>
      </c>
      <c r="AE47" s="583" t="b">
        <f t="shared" ca="1" si="30"/>
        <v>0</v>
      </c>
      <c r="AF47" s="583" t="b">
        <f t="shared" ref="AF47:AF83" ca="1" si="46">IF($B47&gt;0,OFFSET(lvliste,$W47,$Y$10),FALSE)</f>
        <v>0</v>
      </c>
      <c r="AG47" s="583">
        <f t="shared" ref="AG47:AG83" ca="1" si="47">OFFSET(lvliste,$W47,$W$10)</f>
        <v>0</v>
      </c>
      <c r="AH47" s="581" t="b">
        <f t="shared" ca="1" si="31"/>
        <v>0</v>
      </c>
      <c r="AI47" s="584">
        <f t="shared" ref="AI47:AI83" ca="1" si="48">OFFSET(lvliste,$W47,$X$10)</f>
        <v>0</v>
      </c>
      <c r="AJ47" s="584" t="b">
        <f t="shared" ref="AJ47:AJ83" ca="1" si="49">IF($AI47&gt;0,VLOOKUP($AI47,$B$21:$B$83,2,FALSE),FALSE)</f>
        <v>0</v>
      </c>
      <c r="AK47" s="583" t="b">
        <f t="shared" ca="1" si="19"/>
        <v>0</v>
      </c>
      <c r="AL47" s="580" t="b">
        <f t="shared" ca="1" si="22"/>
        <v>0</v>
      </c>
      <c r="AM47" s="580" t="b">
        <f t="shared" ca="1" si="23"/>
        <v>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5.7" customHeight="1" x14ac:dyDescent="0.3">
      <c r="A48" s="479"/>
      <c r="B48" s="26">
        <f>'1. Studienberatung T.M.JJ'!B48</f>
        <v>117</v>
      </c>
      <c r="C48" s="576" t="b">
        <f t="shared" si="32"/>
        <v>0</v>
      </c>
      <c r="D48" s="380"/>
      <c r="E48" s="778" t="str">
        <f t="shared" ca="1" si="33"/>
        <v>Mathematik III - Differentialgleichungen/Funktionentheorie</v>
      </c>
      <c r="F48" s="779"/>
      <c r="G48" s="87">
        <f t="shared" ca="1" si="34"/>
        <v>4111</v>
      </c>
      <c r="H48" s="87" t="str">
        <f t="shared" ca="1" si="35"/>
        <v>Strampp</v>
      </c>
      <c r="I48" s="87" t="str">
        <f t="shared" ca="1" si="36"/>
        <v>WS</v>
      </c>
      <c r="J48" s="379">
        <f t="shared" ca="1" si="37"/>
        <v>0</v>
      </c>
      <c r="K48" s="379">
        <f t="shared" ca="1" si="38"/>
        <v>0</v>
      </c>
      <c r="L48" s="379">
        <f t="shared" ca="1" si="39"/>
        <v>0</v>
      </c>
      <c r="M48" s="379">
        <f t="shared" ca="1" si="40"/>
        <v>0</v>
      </c>
      <c r="N48" s="230"/>
      <c r="O48" s="225">
        <f t="shared" ca="1" si="41"/>
        <v>0</v>
      </c>
      <c r="P48" s="225">
        <f t="shared" ca="1" si="42"/>
        <v>0</v>
      </c>
      <c r="Q48" s="225">
        <f t="shared" ca="1" si="43"/>
        <v>0</v>
      </c>
      <c r="R48" s="225">
        <f t="shared" ca="1" si="44"/>
        <v>0</v>
      </c>
      <c r="S48" s="32">
        <f t="shared" ca="1" si="27"/>
        <v>0</v>
      </c>
      <c r="T48" s="33">
        <f t="shared" ca="1" si="28"/>
        <v>0</v>
      </c>
      <c r="U48" s="33">
        <f t="shared" ca="1" si="29"/>
        <v>0</v>
      </c>
      <c r="V48" s="33"/>
      <c r="W48" s="231">
        <f t="shared" si="45"/>
        <v>37</v>
      </c>
      <c r="X48" s="51"/>
      <c r="Y48" s="51"/>
      <c r="Z48" s="51"/>
      <c r="AA48" s="51"/>
      <c r="AB48" s="51"/>
      <c r="AC48" s="576" t="b">
        <f t="shared" ref="AC48:AC83" si="50">OR((TRIM($D48)="x"),(TRIM($D48)="X"))</f>
        <v>0</v>
      </c>
      <c r="AD48" s="576" t="b">
        <f t="shared" ref="AD48:AD83" si="51">OR((TRIM($D48)="Z"),(TRIM($D48)="z"))</f>
        <v>0</v>
      </c>
      <c r="AE48" s="583" t="b">
        <f t="shared" ca="1" si="30"/>
        <v>0</v>
      </c>
      <c r="AF48" s="583" t="b">
        <f t="shared" ca="1" si="46"/>
        <v>0</v>
      </c>
      <c r="AG48" s="583">
        <f t="shared" ca="1" si="47"/>
        <v>0</v>
      </c>
      <c r="AH48" s="581" t="b">
        <f t="shared" ca="1" si="31"/>
        <v>0</v>
      </c>
      <c r="AI48" s="584">
        <f t="shared" ca="1" si="48"/>
        <v>0</v>
      </c>
      <c r="AJ48" s="584" t="b">
        <f t="shared" ca="1" si="49"/>
        <v>0</v>
      </c>
      <c r="AK48" s="583" t="b">
        <f t="shared" ca="1" si="19"/>
        <v>0</v>
      </c>
      <c r="AL48" s="580" t="b">
        <f t="shared" ca="1" si="22"/>
        <v>0</v>
      </c>
      <c r="AM48" s="580" t="b">
        <f t="shared" ca="1" si="23"/>
        <v>0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.7" customHeight="1" x14ac:dyDescent="0.3">
      <c r="A49" s="479"/>
      <c r="B49" s="26">
        <f>'1. Studienberatung T.M.JJ'!B49</f>
        <v>120</v>
      </c>
      <c r="C49" s="576" t="b">
        <f t="shared" si="32"/>
        <v>0</v>
      </c>
      <c r="D49" s="380"/>
      <c r="E49" s="778" t="str">
        <f t="shared" ca="1" si="33"/>
        <v>Differentialgleichungen für Master-Ingenieurwissenschaften</v>
      </c>
      <c r="F49" s="779"/>
      <c r="G49" s="87">
        <f t="shared" ca="1" si="34"/>
        <v>4219</v>
      </c>
      <c r="H49" s="87" t="str">
        <f t="shared" ca="1" si="35"/>
        <v>Strampp</v>
      </c>
      <c r="I49" s="87" t="str">
        <f t="shared" ca="1" si="36"/>
        <v>WS</v>
      </c>
      <c r="J49" s="379">
        <f t="shared" ca="1" si="37"/>
        <v>0</v>
      </c>
      <c r="K49" s="379">
        <f t="shared" ca="1" si="38"/>
        <v>0</v>
      </c>
      <c r="L49" s="379">
        <f t="shared" ca="1" si="39"/>
        <v>0</v>
      </c>
      <c r="M49" s="379">
        <f t="shared" ca="1" si="40"/>
        <v>0</v>
      </c>
      <c r="N49" s="230"/>
      <c r="O49" s="225">
        <f t="shared" ca="1" si="41"/>
        <v>0</v>
      </c>
      <c r="P49" s="225">
        <f t="shared" ca="1" si="42"/>
        <v>0</v>
      </c>
      <c r="Q49" s="225">
        <f t="shared" ca="1" si="43"/>
        <v>0</v>
      </c>
      <c r="R49" s="225">
        <f t="shared" ca="1" si="44"/>
        <v>0</v>
      </c>
      <c r="S49" s="32">
        <f t="shared" ca="1" si="27"/>
        <v>0</v>
      </c>
      <c r="T49" s="33">
        <f t="shared" ca="1" si="28"/>
        <v>0</v>
      </c>
      <c r="U49" s="33">
        <f t="shared" ca="1" si="29"/>
        <v>0</v>
      </c>
      <c r="V49" s="33"/>
      <c r="W49" s="231">
        <f t="shared" si="45"/>
        <v>40</v>
      </c>
      <c r="X49" s="51"/>
      <c r="Y49" s="51"/>
      <c r="Z49" s="51"/>
      <c r="AA49" s="51"/>
      <c r="AB49" s="51"/>
      <c r="AC49" s="576" t="b">
        <f t="shared" si="50"/>
        <v>0</v>
      </c>
      <c r="AD49" s="576" t="b">
        <f t="shared" si="51"/>
        <v>0</v>
      </c>
      <c r="AE49" s="583" t="b">
        <f t="shared" ca="1" si="30"/>
        <v>0</v>
      </c>
      <c r="AF49" s="583" t="b">
        <f t="shared" ca="1" si="46"/>
        <v>0</v>
      </c>
      <c r="AG49" s="583">
        <f t="shared" ca="1" si="47"/>
        <v>0</v>
      </c>
      <c r="AH49" s="581" t="b">
        <f t="shared" ca="1" si="31"/>
        <v>0</v>
      </c>
      <c r="AI49" s="584">
        <f t="shared" ca="1" si="48"/>
        <v>0</v>
      </c>
      <c r="AJ49" s="584" t="b">
        <f t="shared" ca="1" si="49"/>
        <v>0</v>
      </c>
      <c r="AK49" s="583" t="b">
        <f t="shared" ca="1" si="19"/>
        <v>0</v>
      </c>
      <c r="AL49" s="580" t="b">
        <f t="shared" ca="1" si="22"/>
        <v>0</v>
      </c>
      <c r="AM49" s="580" t="b">
        <f t="shared" ca="1" si="23"/>
        <v>0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5" customHeight="1" x14ac:dyDescent="0.3">
      <c r="A50" s="479"/>
      <c r="B50" s="26">
        <f>'1. Studienberatung T.M.JJ'!B50</f>
        <v>113</v>
      </c>
      <c r="C50" s="576" t="b">
        <f t="shared" si="32"/>
        <v>0</v>
      </c>
      <c r="D50" s="380"/>
      <c r="E50" s="778" t="str">
        <f t="shared" ca="1" si="33"/>
        <v xml:space="preserve">Höhere Mathematik IV: Stochastik für Ing. </v>
      </c>
      <c r="F50" s="779"/>
      <c r="G50" s="87">
        <f t="shared" ca="1" si="34"/>
        <v>4110</v>
      </c>
      <c r="H50" s="87" t="str">
        <f t="shared" ca="1" si="35"/>
        <v>Heil</v>
      </c>
      <c r="I50" s="87" t="str">
        <f t="shared" ca="1" si="36"/>
        <v>WS</v>
      </c>
      <c r="J50" s="379">
        <f t="shared" ca="1" si="37"/>
        <v>0</v>
      </c>
      <c r="K50" s="379">
        <f t="shared" ca="1" si="38"/>
        <v>0</v>
      </c>
      <c r="L50" s="379">
        <f t="shared" ca="1" si="39"/>
        <v>0</v>
      </c>
      <c r="M50" s="379">
        <f t="shared" ca="1" si="40"/>
        <v>0</v>
      </c>
      <c r="N50" s="230"/>
      <c r="O50" s="225">
        <f t="shared" ca="1" si="41"/>
        <v>0</v>
      </c>
      <c r="P50" s="225">
        <f t="shared" ca="1" si="42"/>
        <v>0</v>
      </c>
      <c r="Q50" s="225">
        <f t="shared" ca="1" si="43"/>
        <v>0</v>
      </c>
      <c r="R50" s="225">
        <f t="shared" ca="1" si="44"/>
        <v>0</v>
      </c>
      <c r="S50" s="32">
        <f t="shared" ca="1" si="27"/>
        <v>0</v>
      </c>
      <c r="T50" s="33">
        <f t="shared" ca="1" si="28"/>
        <v>0</v>
      </c>
      <c r="U50" s="33">
        <f t="shared" ca="1" si="29"/>
        <v>0</v>
      </c>
      <c r="V50" s="33"/>
      <c r="W50" s="231">
        <f t="shared" si="45"/>
        <v>33</v>
      </c>
      <c r="X50" s="51"/>
      <c r="Y50" s="51"/>
      <c r="Z50" s="51"/>
      <c r="AA50" s="51"/>
      <c r="AB50" s="51"/>
      <c r="AC50" s="576" t="b">
        <f t="shared" si="50"/>
        <v>0</v>
      </c>
      <c r="AD50" s="576" t="b">
        <f t="shared" si="51"/>
        <v>0</v>
      </c>
      <c r="AE50" s="583" t="b">
        <f t="shared" ca="1" si="30"/>
        <v>0</v>
      </c>
      <c r="AF50" s="583" t="b">
        <f t="shared" ca="1" si="46"/>
        <v>0</v>
      </c>
      <c r="AG50" s="583">
        <f t="shared" ca="1" si="47"/>
        <v>0</v>
      </c>
      <c r="AH50" s="581" t="b">
        <f t="shared" ca="1" si="31"/>
        <v>0</v>
      </c>
      <c r="AI50" s="584">
        <f t="shared" ca="1" si="48"/>
        <v>0</v>
      </c>
      <c r="AJ50" s="584" t="b">
        <f t="shared" ca="1" si="49"/>
        <v>0</v>
      </c>
      <c r="AK50" s="583" t="b">
        <f t="shared" ca="1" si="19"/>
        <v>0</v>
      </c>
      <c r="AL50" s="580" t="b">
        <f t="shared" ca="1" si="22"/>
        <v>0</v>
      </c>
      <c r="AM50" s="580" t="b">
        <f t="shared" ca="1" si="23"/>
        <v>0</v>
      </c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5.7" customHeight="1" x14ac:dyDescent="0.3">
      <c r="A51" s="479"/>
      <c r="B51" s="26">
        <f>'1. Studienberatung T.M.JJ'!B51</f>
        <v>114</v>
      </c>
      <c r="C51" s="576" t="b">
        <f t="shared" si="32"/>
        <v>0</v>
      </c>
      <c r="D51" s="380"/>
      <c r="E51" s="778" t="str">
        <f t="shared" ca="1" si="33"/>
        <v>Höhere Mathematik IV: Numerische Mathematik für Ingenieure</v>
      </c>
      <c r="F51" s="779"/>
      <c r="G51" s="87">
        <f t="shared" ca="1" si="34"/>
        <v>4113</v>
      </c>
      <c r="H51" s="87" t="str">
        <f t="shared" ca="1" si="35"/>
        <v>Kemm</v>
      </c>
      <c r="I51" s="87" t="str">
        <f t="shared" ca="1" si="36"/>
        <v>SS</v>
      </c>
      <c r="J51" s="379">
        <f t="shared" ca="1" si="37"/>
        <v>0</v>
      </c>
      <c r="K51" s="379">
        <f t="shared" ca="1" si="38"/>
        <v>0</v>
      </c>
      <c r="L51" s="379">
        <f t="shared" ca="1" si="39"/>
        <v>0</v>
      </c>
      <c r="M51" s="379">
        <f t="shared" ca="1" si="40"/>
        <v>0</v>
      </c>
      <c r="N51" s="230"/>
      <c r="O51" s="225">
        <f t="shared" ca="1" si="41"/>
        <v>0</v>
      </c>
      <c r="P51" s="225">
        <f t="shared" ca="1" si="42"/>
        <v>0</v>
      </c>
      <c r="Q51" s="225">
        <f t="shared" ca="1" si="43"/>
        <v>0</v>
      </c>
      <c r="R51" s="225">
        <f t="shared" ca="1" si="44"/>
        <v>0</v>
      </c>
      <c r="S51" s="32">
        <f t="shared" ca="1" si="27"/>
        <v>0</v>
      </c>
      <c r="T51" s="33">
        <f t="shared" ca="1" si="28"/>
        <v>0</v>
      </c>
      <c r="U51" s="33">
        <f t="shared" ca="1" si="29"/>
        <v>0</v>
      </c>
      <c r="V51" s="33"/>
      <c r="W51" s="231">
        <f t="shared" si="45"/>
        <v>34</v>
      </c>
      <c r="X51" s="51"/>
      <c r="Y51" s="51"/>
      <c r="Z51" s="51"/>
      <c r="AA51" s="51"/>
      <c r="AB51" s="51"/>
      <c r="AC51" s="576" t="b">
        <f t="shared" si="50"/>
        <v>0</v>
      </c>
      <c r="AD51" s="576" t="b">
        <f t="shared" si="51"/>
        <v>0</v>
      </c>
      <c r="AE51" s="583" t="b">
        <f t="shared" ca="1" si="30"/>
        <v>0</v>
      </c>
      <c r="AF51" s="583" t="b">
        <f t="shared" ca="1" si="46"/>
        <v>0</v>
      </c>
      <c r="AG51" s="583">
        <f t="shared" ca="1" si="47"/>
        <v>0</v>
      </c>
      <c r="AH51" s="581" t="b">
        <f t="shared" ca="1" si="31"/>
        <v>0</v>
      </c>
      <c r="AI51" s="584">
        <f t="shared" ca="1" si="48"/>
        <v>0</v>
      </c>
      <c r="AJ51" s="584" t="b">
        <f t="shared" ca="1" si="49"/>
        <v>0</v>
      </c>
      <c r="AK51" s="583" t="b">
        <f t="shared" ca="1" si="19"/>
        <v>0</v>
      </c>
      <c r="AL51" s="580" t="b">
        <f t="shared" ca="1" si="22"/>
        <v>0</v>
      </c>
      <c r="AM51" s="580" t="b">
        <f t="shared" ca="1" si="23"/>
        <v>0</v>
      </c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5.7" customHeight="1" x14ac:dyDescent="0.3">
      <c r="A52" s="479"/>
      <c r="B52" s="26">
        <f>'1. Studienberatung T.M.JJ'!B52</f>
        <v>103</v>
      </c>
      <c r="C52" s="576" t="b">
        <f t="shared" si="32"/>
        <v>0</v>
      </c>
      <c r="D52" s="380"/>
      <c r="E52" s="778" t="str">
        <f t="shared" ca="1" si="33"/>
        <v>Turbomaschinen Teil 1 (statt Pfl.-LV Turbomasch. Lawerenz)</v>
      </c>
      <c r="F52" s="779"/>
      <c r="G52" s="87">
        <f t="shared" ca="1" si="34"/>
        <v>4256</v>
      </c>
      <c r="H52" s="87" t="str">
        <f t="shared" ca="1" si="35"/>
        <v>Krumme</v>
      </c>
      <c r="I52" s="87" t="str">
        <f t="shared" ca="1" si="36"/>
        <v>WS</v>
      </c>
      <c r="J52" s="379">
        <f t="shared" ca="1" si="37"/>
        <v>0</v>
      </c>
      <c r="K52" s="379">
        <f t="shared" ca="1" si="38"/>
        <v>0</v>
      </c>
      <c r="L52" s="379">
        <f t="shared" ca="1" si="39"/>
        <v>0</v>
      </c>
      <c r="M52" s="379">
        <f t="shared" ca="1" si="40"/>
        <v>0</v>
      </c>
      <c r="N52" s="230"/>
      <c r="O52" s="225">
        <f t="shared" ca="1" si="41"/>
        <v>0</v>
      </c>
      <c r="P52" s="225">
        <f t="shared" ca="1" si="42"/>
        <v>0</v>
      </c>
      <c r="Q52" s="225">
        <f t="shared" ca="1" si="43"/>
        <v>0</v>
      </c>
      <c r="R52" s="225">
        <f t="shared" ca="1" si="44"/>
        <v>0</v>
      </c>
      <c r="S52" s="32">
        <f t="shared" ca="1" si="27"/>
        <v>0</v>
      </c>
      <c r="T52" s="33">
        <f t="shared" ca="1" si="28"/>
        <v>0</v>
      </c>
      <c r="U52" s="33">
        <f t="shared" ca="1" si="29"/>
        <v>0</v>
      </c>
      <c r="V52" s="33"/>
      <c r="W52" s="231">
        <f t="shared" si="45"/>
        <v>23</v>
      </c>
      <c r="X52" s="51"/>
      <c r="Y52" s="51"/>
      <c r="Z52" s="51"/>
      <c r="AA52" s="51"/>
      <c r="AB52" s="51"/>
      <c r="AC52" s="576" t="b">
        <f t="shared" si="50"/>
        <v>0</v>
      </c>
      <c r="AD52" s="576" t="b">
        <f t="shared" si="51"/>
        <v>0</v>
      </c>
      <c r="AE52" s="583" t="b">
        <f t="shared" ca="1" si="30"/>
        <v>0</v>
      </c>
      <c r="AF52" s="583" t="b">
        <f t="shared" ca="1" si="46"/>
        <v>0</v>
      </c>
      <c r="AG52" s="583">
        <f t="shared" ca="1" si="47"/>
        <v>0</v>
      </c>
      <c r="AH52" s="581" t="b">
        <f t="shared" ca="1" si="31"/>
        <v>0</v>
      </c>
      <c r="AI52" s="584">
        <f t="shared" ca="1" si="48"/>
        <v>0</v>
      </c>
      <c r="AJ52" s="584" t="b">
        <f t="shared" ca="1" si="49"/>
        <v>0</v>
      </c>
      <c r="AK52" s="583" t="b">
        <f t="shared" ca="1" si="19"/>
        <v>0</v>
      </c>
      <c r="AL52" s="580" t="b">
        <f t="shared" ca="1" si="22"/>
        <v>0</v>
      </c>
      <c r="AM52" s="580" t="b">
        <f t="shared" ca="1" si="23"/>
        <v>0</v>
      </c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5.7" customHeight="1" x14ac:dyDescent="0.3">
      <c r="A53" s="479"/>
      <c r="B53" s="26">
        <f>'1. Studienberatung T.M.JJ'!B53</f>
        <v>104</v>
      </c>
      <c r="C53" s="576" t="b">
        <f t="shared" si="32"/>
        <v>0</v>
      </c>
      <c r="D53" s="380"/>
      <c r="E53" s="778" t="str">
        <f t="shared" ca="1" si="33"/>
        <v>Strömungsmechanik I (statt Pfl.-LV Fluiddynamik Lawerenz)</v>
      </c>
      <c r="F53" s="779"/>
      <c r="G53" s="87">
        <f t="shared" ca="1" si="34"/>
        <v>4122</v>
      </c>
      <c r="H53" s="87" t="str">
        <f t="shared" ca="1" si="35"/>
        <v>Wünsch</v>
      </c>
      <c r="I53" s="87" t="str">
        <f t="shared" ca="1" si="36"/>
        <v>SS</v>
      </c>
      <c r="J53" s="379">
        <f t="shared" ca="1" si="37"/>
        <v>0</v>
      </c>
      <c r="K53" s="379">
        <f t="shared" ca="1" si="38"/>
        <v>0</v>
      </c>
      <c r="L53" s="379">
        <f t="shared" ca="1" si="39"/>
        <v>0</v>
      </c>
      <c r="M53" s="379">
        <f t="shared" ca="1" si="40"/>
        <v>0</v>
      </c>
      <c r="N53" s="230"/>
      <c r="O53" s="225">
        <f t="shared" ca="1" si="41"/>
        <v>0</v>
      </c>
      <c r="P53" s="225">
        <f t="shared" ca="1" si="42"/>
        <v>0</v>
      </c>
      <c r="Q53" s="225">
        <f t="shared" ca="1" si="43"/>
        <v>0</v>
      </c>
      <c r="R53" s="225">
        <f t="shared" ca="1" si="44"/>
        <v>0</v>
      </c>
      <c r="S53" s="32">
        <f t="shared" ca="1" si="27"/>
        <v>0</v>
      </c>
      <c r="T53" s="33">
        <f t="shared" ca="1" si="28"/>
        <v>0</v>
      </c>
      <c r="U53" s="33">
        <f t="shared" ca="1" si="29"/>
        <v>0</v>
      </c>
      <c r="V53" s="33"/>
      <c r="W53" s="231">
        <f t="shared" si="45"/>
        <v>24</v>
      </c>
      <c r="X53" s="51"/>
      <c r="Y53" s="51"/>
      <c r="Z53" s="51"/>
      <c r="AA53" s="51"/>
      <c r="AB53" s="51"/>
      <c r="AC53" s="576" t="b">
        <f t="shared" si="50"/>
        <v>0</v>
      </c>
      <c r="AD53" s="576" t="b">
        <f t="shared" si="51"/>
        <v>0</v>
      </c>
      <c r="AE53" s="583" t="b">
        <f t="shared" ca="1" si="30"/>
        <v>0</v>
      </c>
      <c r="AF53" s="583" t="b">
        <f t="shared" ca="1" si="46"/>
        <v>0</v>
      </c>
      <c r="AG53" s="583">
        <f t="shared" ca="1" si="47"/>
        <v>0</v>
      </c>
      <c r="AH53" s="581" t="b">
        <f t="shared" ca="1" si="31"/>
        <v>0</v>
      </c>
      <c r="AI53" s="584">
        <f t="shared" ca="1" si="48"/>
        <v>0</v>
      </c>
      <c r="AJ53" s="584" t="b">
        <f t="shared" ca="1" si="49"/>
        <v>0</v>
      </c>
      <c r="AK53" s="583" t="b">
        <f t="shared" ca="1" si="19"/>
        <v>0</v>
      </c>
      <c r="AL53" s="580" t="b">
        <f t="shared" ca="1" si="22"/>
        <v>0</v>
      </c>
      <c r="AM53" s="580" t="b">
        <f t="shared" ca="1" si="23"/>
        <v>0</v>
      </c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5.7" customHeight="1" x14ac:dyDescent="0.3">
      <c r="A54" s="479"/>
      <c r="B54" s="26">
        <f>'1. Studienberatung T.M.JJ'!B54</f>
        <v>122</v>
      </c>
      <c r="C54" s="576" t="b">
        <f t="shared" si="32"/>
        <v>0</v>
      </c>
      <c r="D54" s="380"/>
      <c r="E54" s="778" t="str">
        <f t="shared" ca="1" si="33"/>
        <v>Strömungsmechanik II</v>
      </c>
      <c r="F54" s="779"/>
      <c r="G54" s="87">
        <f t="shared" ca="1" si="34"/>
        <v>4273</v>
      </c>
      <c r="H54" s="87" t="str">
        <f t="shared" ca="1" si="35"/>
        <v>Wünsch</v>
      </c>
      <c r="I54" s="87" t="str">
        <f t="shared" ca="1" si="36"/>
        <v>WS</v>
      </c>
      <c r="J54" s="379">
        <f t="shared" ca="1" si="37"/>
        <v>0</v>
      </c>
      <c r="K54" s="379">
        <f t="shared" ca="1" si="38"/>
        <v>0</v>
      </c>
      <c r="L54" s="379">
        <f t="shared" ca="1" si="39"/>
        <v>0</v>
      </c>
      <c r="M54" s="379">
        <f t="shared" ca="1" si="40"/>
        <v>0</v>
      </c>
      <c r="N54" s="230"/>
      <c r="O54" s="225">
        <f t="shared" ca="1" si="41"/>
        <v>0</v>
      </c>
      <c r="P54" s="225">
        <f t="shared" ca="1" si="42"/>
        <v>0</v>
      </c>
      <c r="Q54" s="225">
        <f t="shared" ca="1" si="43"/>
        <v>0</v>
      </c>
      <c r="R54" s="225">
        <f t="shared" ca="1" si="44"/>
        <v>0</v>
      </c>
      <c r="S54" s="32">
        <f t="shared" ca="1" si="27"/>
        <v>0</v>
      </c>
      <c r="T54" s="33">
        <f t="shared" ca="1" si="28"/>
        <v>0</v>
      </c>
      <c r="U54" s="33">
        <f t="shared" ca="1" si="29"/>
        <v>0</v>
      </c>
      <c r="V54" s="33"/>
      <c r="W54" s="231">
        <f t="shared" si="45"/>
        <v>42</v>
      </c>
      <c r="X54" s="51"/>
      <c r="Y54" s="51"/>
      <c r="Z54" s="51"/>
      <c r="AA54" s="51"/>
      <c r="AB54" s="51"/>
      <c r="AC54" s="576" t="b">
        <f t="shared" si="50"/>
        <v>0</v>
      </c>
      <c r="AD54" s="576" t="b">
        <f t="shared" si="51"/>
        <v>0</v>
      </c>
      <c r="AE54" s="583" t="b">
        <f t="shared" ca="1" si="30"/>
        <v>0</v>
      </c>
      <c r="AF54" s="583" t="b">
        <f t="shared" ca="1" si="46"/>
        <v>0</v>
      </c>
      <c r="AG54" s="583">
        <f t="shared" ca="1" si="47"/>
        <v>0</v>
      </c>
      <c r="AH54" s="581" t="b">
        <f t="shared" ca="1" si="31"/>
        <v>0</v>
      </c>
      <c r="AI54" s="584">
        <f t="shared" ca="1" si="48"/>
        <v>0</v>
      </c>
      <c r="AJ54" s="584" t="b">
        <f t="shared" ca="1" si="49"/>
        <v>0</v>
      </c>
      <c r="AK54" s="583" t="b">
        <f t="shared" ca="1" si="19"/>
        <v>0</v>
      </c>
      <c r="AL54" s="580" t="b">
        <f t="shared" ca="1" si="22"/>
        <v>0</v>
      </c>
      <c r="AM54" s="580" t="b">
        <f t="shared" ca="1" si="23"/>
        <v>0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5.7" customHeight="1" x14ac:dyDescent="0.3">
      <c r="A55" s="479"/>
      <c r="B55" s="26">
        <f>'1. Studienberatung T.M.JJ'!B55</f>
        <v>105</v>
      </c>
      <c r="C55" s="576" t="b">
        <f t="shared" si="32"/>
        <v>0</v>
      </c>
      <c r="D55" s="380"/>
      <c r="E55" s="778" t="str">
        <f t="shared" ca="1" si="33"/>
        <v>Höhere Strömungsmechanik</v>
      </c>
      <c r="F55" s="779"/>
      <c r="G55" s="87">
        <f t="shared" ca="1" si="34"/>
        <v>4118</v>
      </c>
      <c r="H55" s="87" t="str">
        <f t="shared" ca="1" si="35"/>
        <v>Wünsch</v>
      </c>
      <c r="I55" s="87" t="str">
        <f t="shared" ca="1" si="36"/>
        <v>SS</v>
      </c>
      <c r="J55" s="379">
        <f t="shared" ca="1" si="37"/>
        <v>0</v>
      </c>
      <c r="K55" s="379">
        <f t="shared" ca="1" si="38"/>
        <v>0</v>
      </c>
      <c r="L55" s="379">
        <f t="shared" ca="1" si="39"/>
        <v>0</v>
      </c>
      <c r="M55" s="379">
        <f t="shared" ca="1" si="40"/>
        <v>0</v>
      </c>
      <c r="N55" s="230"/>
      <c r="O55" s="225">
        <f t="shared" ca="1" si="41"/>
        <v>0</v>
      </c>
      <c r="P55" s="225">
        <f t="shared" ca="1" si="42"/>
        <v>0</v>
      </c>
      <c r="Q55" s="225">
        <f t="shared" ca="1" si="43"/>
        <v>0</v>
      </c>
      <c r="R55" s="225">
        <f t="shared" ca="1" si="44"/>
        <v>0</v>
      </c>
      <c r="S55" s="32">
        <f t="shared" ca="1" si="27"/>
        <v>0</v>
      </c>
      <c r="T55" s="33">
        <f t="shared" ca="1" si="28"/>
        <v>0</v>
      </c>
      <c r="U55" s="33">
        <f t="shared" ca="1" si="29"/>
        <v>0</v>
      </c>
      <c r="V55" s="33"/>
      <c r="W55" s="231">
        <f t="shared" si="45"/>
        <v>25</v>
      </c>
      <c r="X55" s="51"/>
      <c r="Y55" s="51"/>
      <c r="Z55" s="51"/>
      <c r="AA55" s="51"/>
      <c r="AB55" s="51"/>
      <c r="AC55" s="576" t="b">
        <f t="shared" si="50"/>
        <v>0</v>
      </c>
      <c r="AD55" s="576" t="b">
        <f t="shared" si="51"/>
        <v>0</v>
      </c>
      <c r="AE55" s="583" t="b">
        <f t="shared" ca="1" si="30"/>
        <v>0</v>
      </c>
      <c r="AF55" s="583" t="b">
        <f t="shared" ca="1" si="46"/>
        <v>0</v>
      </c>
      <c r="AG55" s="583">
        <f t="shared" ca="1" si="47"/>
        <v>0</v>
      </c>
      <c r="AH55" s="581" t="b">
        <f t="shared" ca="1" si="31"/>
        <v>0</v>
      </c>
      <c r="AI55" s="584">
        <f t="shared" ca="1" si="48"/>
        <v>0</v>
      </c>
      <c r="AJ55" s="584" t="b">
        <f t="shared" ca="1" si="49"/>
        <v>0</v>
      </c>
      <c r="AK55" s="583" t="b">
        <f t="shared" ca="1" si="19"/>
        <v>0</v>
      </c>
      <c r="AL55" s="580" t="b">
        <f t="shared" ca="1" si="22"/>
        <v>0</v>
      </c>
      <c r="AM55" s="580" t="b">
        <f t="shared" ca="1" si="23"/>
        <v>0</v>
      </c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5.7" customHeight="1" x14ac:dyDescent="0.3">
      <c r="A56" s="479"/>
      <c r="B56" s="26">
        <f>'1. Studienberatung T.M.JJ'!B56</f>
        <v>119</v>
      </c>
      <c r="C56" s="576" t="b">
        <f t="shared" si="32"/>
        <v>0</v>
      </c>
      <c r="D56" s="380"/>
      <c r="E56" s="778" t="str">
        <f t="shared" ca="1" si="33"/>
        <v xml:space="preserve">Numerische Berechnung von Strömungen </v>
      </c>
      <c r="F56" s="779"/>
      <c r="G56" s="87">
        <f t="shared" ca="1" si="34"/>
        <v>4116</v>
      </c>
      <c r="H56" s="87" t="str">
        <f t="shared" ca="1" si="35"/>
        <v>Wünsch</v>
      </c>
      <c r="I56" s="87" t="str">
        <f t="shared" ca="1" si="36"/>
        <v>WS</v>
      </c>
      <c r="J56" s="379">
        <f t="shared" ca="1" si="37"/>
        <v>0</v>
      </c>
      <c r="K56" s="379">
        <f t="shared" ca="1" si="38"/>
        <v>0</v>
      </c>
      <c r="L56" s="379">
        <f t="shared" ca="1" si="39"/>
        <v>0</v>
      </c>
      <c r="M56" s="379">
        <f t="shared" ca="1" si="40"/>
        <v>0</v>
      </c>
      <c r="N56" s="230"/>
      <c r="O56" s="225">
        <f t="shared" ca="1" si="41"/>
        <v>0</v>
      </c>
      <c r="P56" s="225">
        <f t="shared" ca="1" si="42"/>
        <v>0</v>
      </c>
      <c r="Q56" s="225">
        <f t="shared" ca="1" si="43"/>
        <v>0</v>
      </c>
      <c r="R56" s="225">
        <f t="shared" ca="1" si="44"/>
        <v>0</v>
      </c>
      <c r="S56" s="32">
        <f t="shared" ca="1" si="27"/>
        <v>0</v>
      </c>
      <c r="T56" s="33">
        <f t="shared" ca="1" si="28"/>
        <v>0</v>
      </c>
      <c r="U56" s="33">
        <f t="shared" ca="1" si="29"/>
        <v>0</v>
      </c>
      <c r="V56" s="33"/>
      <c r="W56" s="231">
        <f t="shared" si="45"/>
        <v>39</v>
      </c>
      <c r="X56" s="51"/>
      <c r="Y56" s="51"/>
      <c r="Z56" s="51"/>
      <c r="AA56" s="51"/>
      <c r="AB56" s="51"/>
      <c r="AC56" s="576" t="b">
        <f t="shared" si="50"/>
        <v>0</v>
      </c>
      <c r="AD56" s="576" t="b">
        <f t="shared" si="51"/>
        <v>0</v>
      </c>
      <c r="AE56" s="583" t="b">
        <f t="shared" ca="1" si="30"/>
        <v>0</v>
      </c>
      <c r="AF56" s="583" t="b">
        <f t="shared" ca="1" si="46"/>
        <v>0</v>
      </c>
      <c r="AG56" s="583">
        <f t="shared" ca="1" si="47"/>
        <v>0</v>
      </c>
      <c r="AH56" s="581" t="b">
        <f t="shared" ca="1" si="31"/>
        <v>0</v>
      </c>
      <c r="AI56" s="584">
        <f t="shared" ca="1" si="48"/>
        <v>0</v>
      </c>
      <c r="AJ56" s="584" t="b">
        <f t="shared" ca="1" si="49"/>
        <v>0</v>
      </c>
      <c r="AK56" s="583" t="b">
        <f t="shared" ca="1" si="19"/>
        <v>0</v>
      </c>
      <c r="AL56" s="580" t="b">
        <f t="shared" ca="1" si="22"/>
        <v>0</v>
      </c>
      <c r="AM56" s="580" t="b">
        <f t="shared" ca="1" si="23"/>
        <v>0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.7" customHeight="1" x14ac:dyDescent="0.3">
      <c r="A57" s="479"/>
      <c r="B57" s="26">
        <f>'1. Studienberatung T.M.JJ'!B57</f>
        <v>102</v>
      </c>
      <c r="C57" s="576" t="b">
        <f t="shared" si="32"/>
        <v>0</v>
      </c>
      <c r="D57" s="380"/>
      <c r="E57" s="778" t="str">
        <f t="shared" ca="1" si="33"/>
        <v>Elektrische Anlagen und Hochspannungstechnik I</v>
      </c>
      <c r="F57" s="779"/>
      <c r="G57" s="87">
        <f t="shared" ca="1" si="34"/>
        <v>4124</v>
      </c>
      <c r="H57" s="87" t="str">
        <f t="shared" ca="1" si="35"/>
        <v>Wels</v>
      </c>
      <c r="I57" s="87" t="str">
        <f t="shared" ca="1" si="36"/>
        <v>WS</v>
      </c>
      <c r="J57" s="379">
        <f t="shared" ca="1" si="37"/>
        <v>0</v>
      </c>
      <c r="K57" s="379">
        <f t="shared" ca="1" si="38"/>
        <v>0</v>
      </c>
      <c r="L57" s="379">
        <f t="shared" ca="1" si="39"/>
        <v>0</v>
      </c>
      <c r="M57" s="379">
        <f t="shared" ca="1" si="40"/>
        <v>0</v>
      </c>
      <c r="N57" s="230"/>
      <c r="O57" s="225">
        <f t="shared" ca="1" si="41"/>
        <v>0</v>
      </c>
      <c r="P57" s="225">
        <f t="shared" ca="1" si="42"/>
        <v>0</v>
      </c>
      <c r="Q57" s="225">
        <f t="shared" ca="1" si="43"/>
        <v>0</v>
      </c>
      <c r="R57" s="225">
        <f t="shared" ca="1" si="44"/>
        <v>0</v>
      </c>
      <c r="S57" s="32">
        <f t="shared" ca="1" si="27"/>
        <v>0</v>
      </c>
      <c r="T57" s="33">
        <f t="shared" ca="1" si="28"/>
        <v>0</v>
      </c>
      <c r="U57" s="33">
        <f t="shared" ca="1" si="29"/>
        <v>0</v>
      </c>
      <c r="V57" s="33"/>
      <c r="W57" s="231">
        <f t="shared" si="45"/>
        <v>22</v>
      </c>
      <c r="X57" s="51"/>
      <c r="Y57" s="51"/>
      <c r="Z57" s="51"/>
      <c r="AA57" s="51"/>
      <c r="AB57" s="51"/>
      <c r="AC57" s="576" t="b">
        <f t="shared" si="50"/>
        <v>0</v>
      </c>
      <c r="AD57" s="576" t="b">
        <f t="shared" si="51"/>
        <v>0</v>
      </c>
      <c r="AE57" s="583" t="b">
        <f t="shared" ca="1" si="30"/>
        <v>0</v>
      </c>
      <c r="AF57" s="583" t="b">
        <f t="shared" ca="1" si="46"/>
        <v>0</v>
      </c>
      <c r="AG57" s="583">
        <f t="shared" ca="1" si="47"/>
        <v>0</v>
      </c>
      <c r="AH57" s="581" t="b">
        <f t="shared" ca="1" si="31"/>
        <v>0</v>
      </c>
      <c r="AI57" s="584">
        <f t="shared" ca="1" si="48"/>
        <v>0</v>
      </c>
      <c r="AJ57" s="584" t="b">
        <f t="shared" ca="1" si="49"/>
        <v>0</v>
      </c>
      <c r="AK57" s="583" t="b">
        <f t="shared" ca="1" si="19"/>
        <v>0</v>
      </c>
      <c r="AL57" s="580" t="b">
        <f t="shared" ca="1" si="22"/>
        <v>0</v>
      </c>
      <c r="AM57" s="580" t="b">
        <f t="shared" ca="1" si="23"/>
        <v>0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5.7" customHeight="1" x14ac:dyDescent="0.3">
      <c r="A58" s="479"/>
      <c r="B58" s="26">
        <f>'1. Studienberatung T.M.JJ'!B58</f>
        <v>101</v>
      </c>
      <c r="C58" s="576" t="b">
        <f t="shared" si="32"/>
        <v>0</v>
      </c>
      <c r="D58" s="380"/>
      <c r="E58" s="778" t="str">
        <f t="shared" ca="1" si="33"/>
        <v>Elektrische Anlagen und Hochspannungstechnik II</v>
      </c>
      <c r="F58" s="779"/>
      <c r="G58" s="87">
        <f t="shared" ca="1" si="34"/>
        <v>4125</v>
      </c>
      <c r="H58" s="87" t="str">
        <f t="shared" ca="1" si="35"/>
        <v>Wels</v>
      </c>
      <c r="I58" s="87" t="str">
        <f t="shared" ca="1" si="36"/>
        <v>SS</v>
      </c>
      <c r="J58" s="379">
        <f t="shared" ca="1" si="37"/>
        <v>0</v>
      </c>
      <c r="K58" s="379">
        <f t="shared" ca="1" si="38"/>
        <v>0</v>
      </c>
      <c r="L58" s="379">
        <f t="shared" ca="1" si="39"/>
        <v>0</v>
      </c>
      <c r="M58" s="379">
        <f t="shared" ca="1" si="40"/>
        <v>0</v>
      </c>
      <c r="N58" s="230"/>
      <c r="O58" s="225">
        <f t="shared" ca="1" si="41"/>
        <v>0</v>
      </c>
      <c r="P58" s="225">
        <f t="shared" ca="1" si="42"/>
        <v>0</v>
      </c>
      <c r="Q58" s="225">
        <f t="shared" ca="1" si="43"/>
        <v>0</v>
      </c>
      <c r="R58" s="225">
        <f t="shared" ca="1" si="44"/>
        <v>0</v>
      </c>
      <c r="S58" s="32">
        <f t="shared" ca="1" si="27"/>
        <v>0</v>
      </c>
      <c r="T58" s="33">
        <f t="shared" ca="1" si="28"/>
        <v>0</v>
      </c>
      <c r="U58" s="33">
        <f t="shared" ca="1" si="29"/>
        <v>0</v>
      </c>
      <c r="V58" s="33"/>
      <c r="W58" s="231">
        <f t="shared" si="45"/>
        <v>21</v>
      </c>
      <c r="X58" s="51"/>
      <c r="Y58" s="51"/>
      <c r="Z58" s="51"/>
      <c r="AA58" s="51"/>
      <c r="AB58" s="51"/>
      <c r="AC58" s="576" t="b">
        <f t="shared" si="50"/>
        <v>0</v>
      </c>
      <c r="AD58" s="576" t="b">
        <f t="shared" si="51"/>
        <v>0</v>
      </c>
      <c r="AE58" s="583" t="b">
        <f t="shared" ca="1" si="30"/>
        <v>0</v>
      </c>
      <c r="AF58" s="583" t="b">
        <f t="shared" ca="1" si="46"/>
        <v>0</v>
      </c>
      <c r="AG58" s="583">
        <f t="shared" ca="1" si="47"/>
        <v>0</v>
      </c>
      <c r="AH58" s="581" t="b">
        <f t="shared" ca="1" si="31"/>
        <v>0</v>
      </c>
      <c r="AI58" s="584">
        <f t="shared" ca="1" si="48"/>
        <v>0</v>
      </c>
      <c r="AJ58" s="584" t="b">
        <f t="shared" ca="1" si="49"/>
        <v>0</v>
      </c>
      <c r="AK58" s="583" t="b">
        <f t="shared" ca="1" si="19"/>
        <v>0</v>
      </c>
      <c r="AL58" s="580" t="b">
        <f t="shared" ca="1" si="22"/>
        <v>0</v>
      </c>
      <c r="AM58" s="580" t="b">
        <f t="shared" ca="1" si="23"/>
        <v>0</v>
      </c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5.7" customHeight="1" x14ac:dyDescent="0.3">
      <c r="A59" s="479"/>
      <c r="B59" s="26">
        <f>'1. Studienberatung T.M.JJ'!B59</f>
        <v>108</v>
      </c>
      <c r="C59" s="576" t="b">
        <f t="shared" si="32"/>
        <v>0</v>
      </c>
      <c r="D59" s="380"/>
      <c r="E59" s="778" t="str">
        <f t="shared" ca="1" si="33"/>
        <v>Wärmeübertragung I (statt Pfl.-LV Wärmeübertragung Jordan)</v>
      </c>
      <c r="F59" s="779"/>
      <c r="G59" s="87">
        <f t="shared" ca="1" si="34"/>
        <v>4120</v>
      </c>
      <c r="H59" s="87" t="str">
        <f t="shared" ca="1" si="35"/>
        <v>Luke</v>
      </c>
      <c r="I59" s="87" t="str">
        <f t="shared" ca="1" si="36"/>
        <v>SS</v>
      </c>
      <c r="J59" s="379">
        <f t="shared" ca="1" si="37"/>
        <v>0</v>
      </c>
      <c r="K59" s="379">
        <f t="shared" ca="1" si="38"/>
        <v>0</v>
      </c>
      <c r="L59" s="379">
        <f t="shared" ca="1" si="39"/>
        <v>0</v>
      </c>
      <c r="M59" s="379">
        <f t="shared" ca="1" si="40"/>
        <v>0</v>
      </c>
      <c r="N59" s="230"/>
      <c r="O59" s="225">
        <f t="shared" ca="1" si="41"/>
        <v>0</v>
      </c>
      <c r="P59" s="225">
        <f t="shared" ca="1" si="42"/>
        <v>0</v>
      </c>
      <c r="Q59" s="225">
        <f t="shared" ca="1" si="43"/>
        <v>0</v>
      </c>
      <c r="R59" s="225">
        <f t="shared" ca="1" si="44"/>
        <v>0</v>
      </c>
      <c r="S59" s="32">
        <f t="shared" ca="1" si="27"/>
        <v>0</v>
      </c>
      <c r="T59" s="33">
        <f t="shared" ca="1" si="28"/>
        <v>0</v>
      </c>
      <c r="U59" s="33">
        <f t="shared" ca="1" si="29"/>
        <v>0</v>
      </c>
      <c r="V59" s="33"/>
      <c r="W59" s="231">
        <f t="shared" si="45"/>
        <v>28</v>
      </c>
      <c r="X59" s="51"/>
      <c r="Y59" s="51"/>
      <c r="Z59" s="51"/>
      <c r="AA59" s="51"/>
      <c r="AB59" s="51"/>
      <c r="AC59" s="576" t="b">
        <f t="shared" si="50"/>
        <v>0</v>
      </c>
      <c r="AD59" s="576" t="b">
        <f t="shared" si="51"/>
        <v>0</v>
      </c>
      <c r="AE59" s="583" t="b">
        <f t="shared" ca="1" si="30"/>
        <v>0</v>
      </c>
      <c r="AF59" s="583" t="b">
        <f t="shared" ca="1" si="46"/>
        <v>0</v>
      </c>
      <c r="AG59" s="583">
        <f t="shared" ca="1" si="47"/>
        <v>0</v>
      </c>
      <c r="AH59" s="581" t="b">
        <f t="shared" ca="1" si="31"/>
        <v>0</v>
      </c>
      <c r="AI59" s="584">
        <f t="shared" ca="1" si="48"/>
        <v>0</v>
      </c>
      <c r="AJ59" s="584" t="b">
        <f t="shared" ca="1" si="49"/>
        <v>0</v>
      </c>
      <c r="AK59" s="583" t="b">
        <f t="shared" ca="1" si="19"/>
        <v>0</v>
      </c>
      <c r="AL59" s="580" t="b">
        <f t="shared" ca="1" si="22"/>
        <v>0</v>
      </c>
      <c r="AM59" s="580" t="b">
        <f t="shared" ca="1" si="23"/>
        <v>0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5.7" customHeight="1" x14ac:dyDescent="0.3">
      <c r="A60" s="479"/>
      <c r="B60" s="26">
        <f>'1. Studienberatung T.M.JJ'!B60</f>
        <v>109</v>
      </c>
      <c r="C60" s="576" t="b">
        <f t="shared" si="32"/>
        <v>0</v>
      </c>
      <c r="D60" s="380"/>
      <c r="E60" s="778" t="str">
        <f t="shared" ca="1" si="33"/>
        <v>Wärmeübertragung II</v>
      </c>
      <c r="F60" s="779"/>
      <c r="G60" s="87">
        <f t="shared" ca="1" si="34"/>
        <v>4117</v>
      </c>
      <c r="H60" s="87" t="str">
        <f t="shared" ca="1" si="35"/>
        <v>Luke</v>
      </c>
      <c r="I60" s="87" t="str">
        <f t="shared" ca="1" si="36"/>
        <v>WS</v>
      </c>
      <c r="J60" s="379">
        <f t="shared" ca="1" si="37"/>
        <v>0</v>
      </c>
      <c r="K60" s="379">
        <f t="shared" ca="1" si="38"/>
        <v>0</v>
      </c>
      <c r="L60" s="379">
        <f t="shared" ca="1" si="39"/>
        <v>0</v>
      </c>
      <c r="M60" s="379">
        <f t="shared" ca="1" si="40"/>
        <v>0</v>
      </c>
      <c r="N60" s="230"/>
      <c r="O60" s="225">
        <f t="shared" ca="1" si="41"/>
        <v>0</v>
      </c>
      <c r="P60" s="225">
        <f t="shared" ca="1" si="42"/>
        <v>0</v>
      </c>
      <c r="Q60" s="225">
        <f t="shared" ca="1" si="43"/>
        <v>0</v>
      </c>
      <c r="R60" s="225">
        <f t="shared" ca="1" si="44"/>
        <v>0</v>
      </c>
      <c r="S60" s="32">
        <f t="shared" ca="1" si="27"/>
        <v>0</v>
      </c>
      <c r="T60" s="33">
        <f t="shared" ca="1" si="28"/>
        <v>0</v>
      </c>
      <c r="U60" s="33">
        <f t="shared" ca="1" si="29"/>
        <v>0</v>
      </c>
      <c r="V60" s="33"/>
      <c r="W60" s="231">
        <f t="shared" si="45"/>
        <v>29</v>
      </c>
      <c r="X60" s="51"/>
      <c r="Y60" s="51"/>
      <c r="Z60" s="51"/>
      <c r="AA60" s="51"/>
      <c r="AB60" s="51"/>
      <c r="AC60" s="576" t="b">
        <f t="shared" si="50"/>
        <v>0</v>
      </c>
      <c r="AD60" s="576" t="b">
        <f t="shared" si="51"/>
        <v>0</v>
      </c>
      <c r="AE60" s="583" t="b">
        <f t="shared" ca="1" si="30"/>
        <v>0</v>
      </c>
      <c r="AF60" s="583" t="b">
        <f t="shared" ca="1" si="46"/>
        <v>0</v>
      </c>
      <c r="AG60" s="583">
        <f t="shared" ca="1" si="47"/>
        <v>0</v>
      </c>
      <c r="AH60" s="581" t="b">
        <f t="shared" ca="1" si="31"/>
        <v>0</v>
      </c>
      <c r="AI60" s="584">
        <f t="shared" ca="1" si="48"/>
        <v>0</v>
      </c>
      <c r="AJ60" s="584" t="b">
        <f t="shared" ca="1" si="49"/>
        <v>0</v>
      </c>
      <c r="AK60" s="583" t="b">
        <f t="shared" ca="1" si="19"/>
        <v>0</v>
      </c>
      <c r="AL60" s="580" t="b">
        <f t="shared" ca="1" si="22"/>
        <v>0</v>
      </c>
      <c r="AM60" s="580" t="b">
        <f t="shared" ca="1" si="23"/>
        <v>0</v>
      </c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5.7" customHeight="1" x14ac:dyDescent="0.3">
      <c r="A61" s="479"/>
      <c r="B61" s="26">
        <f>'1. Studienberatung T.M.JJ'!B61</f>
        <v>106</v>
      </c>
      <c r="C61" s="576" t="b">
        <f t="shared" si="32"/>
        <v>0</v>
      </c>
      <c r="D61" s="380"/>
      <c r="E61" s="778" t="str">
        <f t="shared" ca="1" si="33"/>
        <v>Technische Thermodynamik I (statt Pfl.-LV Thermodynamik Jordan)</v>
      </c>
      <c r="F61" s="779"/>
      <c r="G61" s="87">
        <f t="shared" ca="1" si="34"/>
        <v>4119</v>
      </c>
      <c r="H61" s="87" t="str">
        <f t="shared" ca="1" si="35"/>
        <v>Luke</v>
      </c>
      <c r="I61" s="87" t="str">
        <f t="shared" ca="1" si="36"/>
        <v>SS</v>
      </c>
      <c r="J61" s="379">
        <f t="shared" ca="1" si="37"/>
        <v>0</v>
      </c>
      <c r="K61" s="379">
        <f t="shared" ca="1" si="38"/>
        <v>0</v>
      </c>
      <c r="L61" s="379">
        <f t="shared" ca="1" si="39"/>
        <v>0</v>
      </c>
      <c r="M61" s="379">
        <f t="shared" ca="1" si="40"/>
        <v>0</v>
      </c>
      <c r="N61" s="230"/>
      <c r="O61" s="225">
        <f t="shared" ca="1" si="41"/>
        <v>0</v>
      </c>
      <c r="P61" s="225">
        <f t="shared" ca="1" si="42"/>
        <v>0</v>
      </c>
      <c r="Q61" s="225">
        <f t="shared" ca="1" si="43"/>
        <v>0</v>
      </c>
      <c r="R61" s="225">
        <f t="shared" ca="1" si="44"/>
        <v>0</v>
      </c>
      <c r="S61" s="32">
        <f t="shared" ca="1" si="27"/>
        <v>0</v>
      </c>
      <c r="T61" s="33">
        <f t="shared" ca="1" si="28"/>
        <v>0</v>
      </c>
      <c r="U61" s="33">
        <f t="shared" ca="1" si="29"/>
        <v>0</v>
      </c>
      <c r="V61" s="33"/>
      <c r="W61" s="231">
        <f t="shared" si="45"/>
        <v>26</v>
      </c>
      <c r="X61" s="51"/>
      <c r="Y61" s="51"/>
      <c r="Z61" s="51"/>
      <c r="AA61" s="51"/>
      <c r="AB61" s="51"/>
      <c r="AC61" s="576" t="b">
        <f t="shared" si="50"/>
        <v>0</v>
      </c>
      <c r="AD61" s="576" t="b">
        <f t="shared" si="51"/>
        <v>0</v>
      </c>
      <c r="AE61" s="583" t="b">
        <f t="shared" ca="1" si="30"/>
        <v>0</v>
      </c>
      <c r="AF61" s="583" t="b">
        <f t="shared" ca="1" si="46"/>
        <v>0</v>
      </c>
      <c r="AG61" s="583">
        <f t="shared" ca="1" si="47"/>
        <v>0</v>
      </c>
      <c r="AH61" s="581" t="b">
        <f t="shared" ca="1" si="31"/>
        <v>0</v>
      </c>
      <c r="AI61" s="584">
        <f t="shared" ca="1" si="48"/>
        <v>0</v>
      </c>
      <c r="AJ61" s="584" t="b">
        <f t="shared" ca="1" si="49"/>
        <v>0</v>
      </c>
      <c r="AK61" s="583" t="b">
        <f t="shared" ca="1" si="19"/>
        <v>0</v>
      </c>
      <c r="AL61" s="580" t="b">
        <f t="shared" ca="1" si="22"/>
        <v>0</v>
      </c>
      <c r="AM61" s="580" t="b">
        <f t="shared" ca="1" si="23"/>
        <v>0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5.7" customHeight="1" x14ac:dyDescent="0.3">
      <c r="A62" s="479"/>
      <c r="B62" s="26">
        <f>'1. Studienberatung T.M.JJ'!B62</f>
        <v>107</v>
      </c>
      <c r="C62" s="576" t="b">
        <f t="shared" si="32"/>
        <v>0</v>
      </c>
      <c r="D62" s="380"/>
      <c r="E62" s="778" t="str">
        <f t="shared" ca="1" si="33"/>
        <v>Technische Thermodynamik II</v>
      </c>
      <c r="F62" s="779"/>
      <c r="G62" s="87">
        <f t="shared" ca="1" si="34"/>
        <v>4123</v>
      </c>
      <c r="H62" s="87" t="str">
        <f t="shared" ca="1" si="35"/>
        <v>Luke</v>
      </c>
      <c r="I62" s="87" t="str">
        <f t="shared" ca="1" si="36"/>
        <v>WS</v>
      </c>
      <c r="J62" s="379">
        <f t="shared" ca="1" si="37"/>
        <v>0</v>
      </c>
      <c r="K62" s="379">
        <f t="shared" ca="1" si="38"/>
        <v>0</v>
      </c>
      <c r="L62" s="379">
        <f t="shared" ca="1" si="39"/>
        <v>0</v>
      </c>
      <c r="M62" s="379">
        <f t="shared" ca="1" si="40"/>
        <v>0</v>
      </c>
      <c r="N62" s="230"/>
      <c r="O62" s="225">
        <f t="shared" ca="1" si="41"/>
        <v>0</v>
      </c>
      <c r="P62" s="225">
        <f t="shared" ca="1" si="42"/>
        <v>0</v>
      </c>
      <c r="Q62" s="225">
        <f t="shared" ca="1" si="43"/>
        <v>0</v>
      </c>
      <c r="R62" s="225">
        <f t="shared" ca="1" si="44"/>
        <v>0</v>
      </c>
      <c r="S62" s="32">
        <f ca="1">SUM(J62:M62)*N62</f>
        <v>0</v>
      </c>
      <c r="T62" s="33">
        <f t="shared" ca="1" si="28"/>
        <v>0</v>
      </c>
      <c r="U62" s="33">
        <f ca="1">T62*SUM(J62:M62)</f>
        <v>0</v>
      </c>
      <c r="V62" s="33"/>
      <c r="W62" s="231">
        <f t="shared" si="45"/>
        <v>27</v>
      </c>
      <c r="X62" s="51"/>
      <c r="Y62" s="51"/>
      <c r="Z62" s="51"/>
      <c r="AA62" s="51"/>
      <c r="AB62" s="51"/>
      <c r="AC62" s="576" t="b">
        <f t="shared" si="50"/>
        <v>0</v>
      </c>
      <c r="AD62" s="576" t="b">
        <f t="shared" si="51"/>
        <v>0</v>
      </c>
      <c r="AE62" s="583" t="b">
        <f t="shared" ca="1" si="30"/>
        <v>0</v>
      </c>
      <c r="AF62" s="583" t="b">
        <f t="shared" ca="1" si="46"/>
        <v>0</v>
      </c>
      <c r="AG62" s="583">
        <f t="shared" ca="1" si="47"/>
        <v>0</v>
      </c>
      <c r="AH62" s="581" t="b">
        <f t="shared" ca="1" si="31"/>
        <v>0</v>
      </c>
      <c r="AI62" s="584">
        <f t="shared" ca="1" si="48"/>
        <v>0</v>
      </c>
      <c r="AJ62" s="584" t="b">
        <f t="shared" ca="1" si="49"/>
        <v>0</v>
      </c>
      <c r="AK62" s="583" t="b">
        <f t="shared" ca="1" si="19"/>
        <v>0</v>
      </c>
      <c r="AL62" s="580" t="b">
        <f t="shared" ca="1" si="22"/>
        <v>0</v>
      </c>
      <c r="AM62" s="580" t="b">
        <f t="shared" ca="1" si="23"/>
        <v>0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5.7" customHeight="1" x14ac:dyDescent="0.3">
      <c r="A63" s="479"/>
      <c r="B63" s="26">
        <f>'1. Studienberatung T.M.JJ'!B63</f>
        <v>118</v>
      </c>
      <c r="C63" s="576" t="b">
        <f t="shared" si="32"/>
        <v>0</v>
      </c>
      <c r="D63" s="380"/>
      <c r="E63" s="778" t="str">
        <f t="shared" ca="1" si="33"/>
        <v>Thermodynamik der Gemische</v>
      </c>
      <c r="F63" s="779"/>
      <c r="G63" s="87">
        <f t="shared" ca="1" si="34"/>
        <v>4259</v>
      </c>
      <c r="H63" s="87" t="str">
        <f t="shared" ca="1" si="35"/>
        <v>Luke</v>
      </c>
      <c r="I63" s="87" t="str">
        <f t="shared" ca="1" si="36"/>
        <v>WS</v>
      </c>
      <c r="J63" s="379">
        <f t="shared" ca="1" si="37"/>
        <v>0</v>
      </c>
      <c r="K63" s="379">
        <f t="shared" ca="1" si="38"/>
        <v>0</v>
      </c>
      <c r="L63" s="379">
        <f t="shared" ca="1" si="39"/>
        <v>0</v>
      </c>
      <c r="M63" s="379">
        <f t="shared" ca="1" si="40"/>
        <v>0</v>
      </c>
      <c r="N63" s="230"/>
      <c r="O63" s="225">
        <f t="shared" ca="1" si="41"/>
        <v>0</v>
      </c>
      <c r="P63" s="225">
        <f t="shared" ca="1" si="42"/>
        <v>0</v>
      </c>
      <c r="Q63" s="225">
        <f t="shared" ca="1" si="43"/>
        <v>0</v>
      </c>
      <c r="R63" s="225">
        <f t="shared" ca="1" si="44"/>
        <v>0</v>
      </c>
      <c r="S63" s="32">
        <f ca="1">SUM(J63:M63)*N63</f>
        <v>0</v>
      </c>
      <c r="T63" s="33">
        <f t="shared" ca="1" si="28"/>
        <v>0</v>
      </c>
      <c r="U63" s="33">
        <f ca="1">T63*SUM(J63:M63)</f>
        <v>0</v>
      </c>
      <c r="V63" s="33"/>
      <c r="W63" s="231">
        <f t="shared" si="45"/>
        <v>38</v>
      </c>
      <c r="X63" s="51"/>
      <c r="Y63" s="51"/>
      <c r="Z63" s="51"/>
      <c r="AA63" s="51"/>
      <c r="AB63" s="51"/>
      <c r="AC63" s="576" t="b">
        <f t="shared" si="50"/>
        <v>0</v>
      </c>
      <c r="AD63" s="576" t="b">
        <f t="shared" si="51"/>
        <v>0</v>
      </c>
      <c r="AE63" s="583" t="b">
        <f t="shared" ca="1" si="30"/>
        <v>0</v>
      </c>
      <c r="AF63" s="583" t="b">
        <f t="shared" ca="1" si="46"/>
        <v>0</v>
      </c>
      <c r="AG63" s="583">
        <f t="shared" ca="1" si="47"/>
        <v>0</v>
      </c>
      <c r="AH63" s="581" t="b">
        <f t="shared" ca="1" si="31"/>
        <v>0</v>
      </c>
      <c r="AI63" s="584">
        <f t="shared" ca="1" si="48"/>
        <v>0</v>
      </c>
      <c r="AJ63" s="584" t="b">
        <f t="shared" ca="1" si="49"/>
        <v>0</v>
      </c>
      <c r="AK63" s="583" t="b">
        <f t="shared" ca="1" si="19"/>
        <v>0</v>
      </c>
      <c r="AL63" s="580" t="b">
        <f t="shared" ca="1" si="22"/>
        <v>0</v>
      </c>
      <c r="AM63" s="580" t="b">
        <f t="shared" ca="1" si="23"/>
        <v>0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5.7" customHeight="1" x14ac:dyDescent="0.3">
      <c r="A64" s="479"/>
      <c r="B64" s="26">
        <f>'1. Studienberatung T.M.JJ'!B64</f>
        <v>110</v>
      </c>
      <c r="C64" s="576" t="b">
        <f t="shared" si="32"/>
        <v>0</v>
      </c>
      <c r="D64" s="380"/>
      <c r="E64" s="778" t="str">
        <f t="shared" ca="1" si="33"/>
        <v>Technische Mechanik 1 für Elektrotechniker und Mechatroniker</v>
      </c>
      <c r="F64" s="779"/>
      <c r="G64" s="87">
        <f t="shared" ca="1" si="34"/>
        <v>4114</v>
      </c>
      <c r="H64" s="87" t="str">
        <f t="shared" ca="1" si="35"/>
        <v>Matzenmiller</v>
      </c>
      <c r="I64" s="87" t="str">
        <f t="shared" ca="1" si="36"/>
        <v>SS</v>
      </c>
      <c r="J64" s="379">
        <f t="shared" ca="1" si="37"/>
        <v>0</v>
      </c>
      <c r="K64" s="379">
        <f t="shared" ca="1" si="38"/>
        <v>0</v>
      </c>
      <c r="L64" s="379">
        <f t="shared" ca="1" si="39"/>
        <v>0</v>
      </c>
      <c r="M64" s="379">
        <f t="shared" ca="1" si="40"/>
        <v>0</v>
      </c>
      <c r="N64" s="230"/>
      <c r="O64" s="225">
        <f t="shared" ca="1" si="41"/>
        <v>0</v>
      </c>
      <c r="P64" s="225">
        <f t="shared" ca="1" si="42"/>
        <v>0</v>
      </c>
      <c r="Q64" s="225">
        <f t="shared" ca="1" si="43"/>
        <v>0</v>
      </c>
      <c r="R64" s="225">
        <f t="shared" ca="1" si="44"/>
        <v>0</v>
      </c>
      <c r="S64" s="32">
        <f ca="1">SUM(J64:M64)*N64</f>
        <v>0</v>
      </c>
      <c r="T64" s="33">
        <f t="shared" ca="1" si="28"/>
        <v>0</v>
      </c>
      <c r="U64" s="33">
        <f ca="1">T64*SUM(J64:M64)</f>
        <v>0</v>
      </c>
      <c r="V64" s="33"/>
      <c r="W64" s="231">
        <f t="shared" si="45"/>
        <v>30</v>
      </c>
      <c r="X64" s="51"/>
      <c r="Y64" s="51"/>
      <c r="Z64" s="51"/>
      <c r="AA64" s="51"/>
      <c r="AB64" s="51"/>
      <c r="AC64" s="576" t="b">
        <f t="shared" si="50"/>
        <v>0</v>
      </c>
      <c r="AD64" s="576" t="b">
        <f t="shared" si="51"/>
        <v>0</v>
      </c>
      <c r="AE64" s="583" t="b">
        <f t="shared" ca="1" si="30"/>
        <v>0</v>
      </c>
      <c r="AF64" s="583" t="b">
        <f t="shared" ca="1" si="46"/>
        <v>0</v>
      </c>
      <c r="AG64" s="583">
        <f t="shared" ca="1" si="47"/>
        <v>0</v>
      </c>
      <c r="AH64" s="581" t="b">
        <f t="shared" ca="1" si="31"/>
        <v>0</v>
      </c>
      <c r="AI64" s="584">
        <f t="shared" ca="1" si="48"/>
        <v>0</v>
      </c>
      <c r="AJ64" s="584" t="b">
        <f t="shared" ca="1" si="49"/>
        <v>0</v>
      </c>
      <c r="AK64" s="583" t="b">
        <f t="shared" ca="1" si="19"/>
        <v>0</v>
      </c>
      <c r="AL64" s="580" t="b">
        <f t="shared" ca="1" si="22"/>
        <v>0</v>
      </c>
      <c r="AM64" s="580" t="b">
        <f t="shared" ca="1" si="23"/>
        <v>0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5.7" customHeight="1" x14ac:dyDescent="0.3">
      <c r="A65" s="479"/>
      <c r="B65" s="26">
        <f>'1. Studienberatung T.M.JJ'!B65</f>
        <v>111</v>
      </c>
      <c r="C65" s="576" t="b">
        <f t="shared" si="32"/>
        <v>0</v>
      </c>
      <c r="D65" s="380"/>
      <c r="E65" s="778" t="str">
        <f t="shared" ca="1" si="33"/>
        <v>Technische Mechanik 2 für Elektrotechnik und Mechatronik</v>
      </c>
      <c r="F65" s="779"/>
      <c r="G65" s="87">
        <f t="shared" ca="1" si="34"/>
        <v>4115</v>
      </c>
      <c r="H65" s="87" t="str">
        <f t="shared" ca="1" si="35"/>
        <v>Matzenmiller</v>
      </c>
      <c r="I65" s="87" t="str">
        <f t="shared" ca="1" si="36"/>
        <v>WS</v>
      </c>
      <c r="J65" s="379">
        <f t="shared" ca="1" si="37"/>
        <v>0</v>
      </c>
      <c r="K65" s="379">
        <f t="shared" ca="1" si="38"/>
        <v>0</v>
      </c>
      <c r="L65" s="379">
        <f t="shared" ca="1" si="39"/>
        <v>0</v>
      </c>
      <c r="M65" s="379">
        <f t="shared" ca="1" si="40"/>
        <v>0</v>
      </c>
      <c r="N65" s="230"/>
      <c r="O65" s="225">
        <f t="shared" ca="1" si="41"/>
        <v>0</v>
      </c>
      <c r="P65" s="225">
        <f t="shared" ca="1" si="42"/>
        <v>0</v>
      </c>
      <c r="Q65" s="225">
        <f t="shared" ca="1" si="43"/>
        <v>0</v>
      </c>
      <c r="R65" s="225">
        <f t="shared" ca="1" si="44"/>
        <v>0</v>
      </c>
      <c r="S65" s="32">
        <f ca="1">SUM(J65:M65)*N65</f>
        <v>0</v>
      </c>
      <c r="T65" s="33">
        <f t="shared" ca="1" si="28"/>
        <v>0</v>
      </c>
      <c r="U65" s="33">
        <f ca="1">T65*SUM(J65:M65)</f>
        <v>0</v>
      </c>
      <c r="V65" s="33"/>
      <c r="W65" s="231">
        <f t="shared" si="45"/>
        <v>31</v>
      </c>
      <c r="X65" s="51"/>
      <c r="Y65" s="51"/>
      <c r="Z65" s="51"/>
      <c r="AA65" s="51"/>
      <c r="AB65" s="51"/>
      <c r="AC65" s="576" t="b">
        <f t="shared" si="50"/>
        <v>0</v>
      </c>
      <c r="AD65" s="576" t="b">
        <f t="shared" si="51"/>
        <v>0</v>
      </c>
      <c r="AE65" s="583" t="b">
        <f t="shared" ca="1" si="30"/>
        <v>0</v>
      </c>
      <c r="AF65" s="583" t="b">
        <f t="shared" ca="1" si="46"/>
        <v>0</v>
      </c>
      <c r="AG65" s="583">
        <f t="shared" ca="1" si="47"/>
        <v>0</v>
      </c>
      <c r="AH65" s="581" t="b">
        <f t="shared" ca="1" si="31"/>
        <v>0</v>
      </c>
      <c r="AI65" s="584">
        <f t="shared" ca="1" si="48"/>
        <v>0</v>
      </c>
      <c r="AJ65" s="584" t="b">
        <f t="shared" ca="1" si="49"/>
        <v>0</v>
      </c>
      <c r="AK65" s="583" t="b">
        <f t="shared" ca="1" si="19"/>
        <v>0</v>
      </c>
      <c r="AL65" s="580" t="b">
        <f t="shared" ca="1" si="22"/>
        <v>0</v>
      </c>
      <c r="AM65" s="580" t="b">
        <f t="shared" ca="1" si="23"/>
        <v>0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5.7" customHeight="1" x14ac:dyDescent="0.3">
      <c r="A66" s="479"/>
      <c r="B66" s="26">
        <f>'1. Studienberatung T.M.JJ'!B66</f>
        <v>115</v>
      </c>
      <c r="C66" s="576" t="b">
        <f t="shared" si="32"/>
        <v>0</v>
      </c>
      <c r="D66" s="380"/>
      <c r="E66" s="778" t="str">
        <f t="shared" ca="1" si="33"/>
        <v>Numerische Mechanik I</v>
      </c>
      <c r="F66" s="779"/>
      <c r="G66" s="87">
        <f t="shared" ca="1" si="34"/>
        <v>4114</v>
      </c>
      <c r="H66" s="87" t="str">
        <f t="shared" ca="1" si="35"/>
        <v>Kuhl</v>
      </c>
      <c r="I66" s="87" t="str">
        <f t="shared" ca="1" si="36"/>
        <v>WS</v>
      </c>
      <c r="J66" s="379">
        <f t="shared" ca="1" si="37"/>
        <v>0</v>
      </c>
      <c r="K66" s="379">
        <f t="shared" ca="1" si="38"/>
        <v>0</v>
      </c>
      <c r="L66" s="379">
        <f t="shared" ca="1" si="39"/>
        <v>0</v>
      </c>
      <c r="M66" s="379">
        <f t="shared" ca="1" si="40"/>
        <v>0</v>
      </c>
      <c r="N66" s="230"/>
      <c r="O66" s="225">
        <f t="shared" ca="1" si="41"/>
        <v>0</v>
      </c>
      <c r="P66" s="225">
        <f t="shared" ca="1" si="42"/>
        <v>0</v>
      </c>
      <c r="Q66" s="225">
        <f t="shared" ca="1" si="43"/>
        <v>0</v>
      </c>
      <c r="R66" s="225">
        <f t="shared" ca="1" si="44"/>
        <v>0</v>
      </c>
      <c r="S66" s="32">
        <f t="shared" ref="S66:S109" ca="1" si="52">SUM(J66:M66)*N66</f>
        <v>0</v>
      </c>
      <c r="T66" s="33">
        <f t="shared" ca="1" si="28"/>
        <v>0</v>
      </c>
      <c r="U66" s="33">
        <f t="shared" ref="U66:U109" ca="1" si="53">T66*SUM(J66:M66)</f>
        <v>0</v>
      </c>
      <c r="V66" s="33"/>
      <c r="W66" s="231">
        <f t="shared" si="45"/>
        <v>35</v>
      </c>
      <c r="X66" s="51"/>
      <c r="Y66" s="51"/>
      <c r="Z66" s="51"/>
      <c r="AA66" s="51"/>
      <c r="AB66" s="51"/>
      <c r="AC66" s="576" t="b">
        <f t="shared" si="50"/>
        <v>0</v>
      </c>
      <c r="AD66" s="576" t="b">
        <f t="shared" si="51"/>
        <v>0</v>
      </c>
      <c r="AE66" s="583" t="b">
        <f t="shared" ca="1" si="30"/>
        <v>0</v>
      </c>
      <c r="AF66" s="583" t="b">
        <f t="shared" ca="1" si="46"/>
        <v>0</v>
      </c>
      <c r="AG66" s="583">
        <f t="shared" ca="1" si="47"/>
        <v>0</v>
      </c>
      <c r="AH66" s="581" t="b">
        <f t="shared" ca="1" si="31"/>
        <v>0</v>
      </c>
      <c r="AI66" s="584">
        <f t="shared" ca="1" si="48"/>
        <v>0</v>
      </c>
      <c r="AJ66" s="584" t="b">
        <f t="shared" ca="1" si="49"/>
        <v>0</v>
      </c>
      <c r="AK66" s="583" t="b">
        <f t="shared" ca="1" si="19"/>
        <v>0</v>
      </c>
      <c r="AL66" s="580" t="b">
        <f t="shared" ca="1" si="22"/>
        <v>0</v>
      </c>
      <c r="AM66" s="580" t="b">
        <f t="shared" ca="1" si="23"/>
        <v>0</v>
      </c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5.7" customHeight="1" x14ac:dyDescent="0.3">
      <c r="A67" s="479"/>
      <c r="B67" s="26">
        <f>'1. Studienberatung T.M.JJ'!B67</f>
        <v>116</v>
      </c>
      <c r="C67" s="576" t="b">
        <f>$AC67</f>
        <v>0</v>
      </c>
      <c r="D67" s="380"/>
      <c r="E67" s="778" t="str">
        <f t="shared" ca="1" si="33"/>
        <v>Numerische Mechanik II</v>
      </c>
      <c r="F67" s="779"/>
      <c r="G67" s="87">
        <f t="shared" ca="1" si="34"/>
        <v>4115</v>
      </c>
      <c r="H67" s="87" t="str">
        <f t="shared" ca="1" si="35"/>
        <v>Kuhl</v>
      </c>
      <c r="I67" s="87" t="str">
        <f t="shared" ca="1" si="36"/>
        <v>SS</v>
      </c>
      <c r="J67" s="379">
        <f t="shared" ca="1" si="37"/>
        <v>0</v>
      </c>
      <c r="K67" s="379">
        <f t="shared" ca="1" si="38"/>
        <v>0</v>
      </c>
      <c r="L67" s="379">
        <f t="shared" ca="1" si="39"/>
        <v>0</v>
      </c>
      <c r="M67" s="379">
        <f t="shared" ca="1" si="40"/>
        <v>0</v>
      </c>
      <c r="N67" s="230"/>
      <c r="O67" s="225">
        <f t="shared" ca="1" si="41"/>
        <v>0</v>
      </c>
      <c r="P67" s="225">
        <f t="shared" ca="1" si="42"/>
        <v>0</v>
      </c>
      <c r="Q67" s="225">
        <f t="shared" ca="1" si="43"/>
        <v>0</v>
      </c>
      <c r="R67" s="225">
        <f t="shared" ca="1" si="44"/>
        <v>0</v>
      </c>
      <c r="S67" s="32">
        <f t="shared" ca="1" si="52"/>
        <v>0</v>
      </c>
      <c r="T67" s="33">
        <f t="shared" ca="1" si="28"/>
        <v>0</v>
      </c>
      <c r="U67" s="33">
        <f t="shared" ca="1" si="53"/>
        <v>0</v>
      </c>
      <c r="V67" s="33"/>
      <c r="W67" s="231">
        <f t="shared" si="45"/>
        <v>36</v>
      </c>
      <c r="X67" s="51"/>
      <c r="Y67" s="51"/>
      <c r="Z67" s="51"/>
      <c r="AA67" s="51"/>
      <c r="AB67" s="51"/>
      <c r="AC67" s="576" t="b">
        <f t="shared" si="50"/>
        <v>0</v>
      </c>
      <c r="AD67" s="576" t="b">
        <f t="shared" si="51"/>
        <v>0</v>
      </c>
      <c r="AE67" s="583" t="b">
        <f t="shared" ca="1" si="30"/>
        <v>0</v>
      </c>
      <c r="AF67" s="583" t="b">
        <f t="shared" ca="1" si="46"/>
        <v>0</v>
      </c>
      <c r="AG67" s="583">
        <f t="shared" ca="1" si="47"/>
        <v>0</v>
      </c>
      <c r="AH67" s="581" t="b">
        <f t="shared" ca="1" si="31"/>
        <v>0</v>
      </c>
      <c r="AI67" s="584">
        <f t="shared" ca="1" si="48"/>
        <v>0</v>
      </c>
      <c r="AJ67" s="584" t="b">
        <f t="shared" ca="1" si="49"/>
        <v>0</v>
      </c>
      <c r="AK67" s="583" t="b">
        <f t="shared" ca="1" si="19"/>
        <v>0</v>
      </c>
      <c r="AL67" s="580" t="b">
        <f t="shared" ca="1" si="22"/>
        <v>0</v>
      </c>
      <c r="AM67" s="580" t="b">
        <f t="shared" ca="1" si="23"/>
        <v>0</v>
      </c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5.7" customHeight="1" x14ac:dyDescent="0.3">
      <c r="A68" s="479"/>
      <c r="B68" s="26">
        <f>'1. Studienberatung T.M.JJ'!B68</f>
        <v>124</v>
      </c>
      <c r="C68" s="576" t="b">
        <f t="shared" si="32"/>
        <v>0</v>
      </c>
      <c r="D68" s="380"/>
      <c r="E68" s="778" t="str">
        <f t="shared" ca="1" si="33"/>
        <v>Optimierungsverfahren</v>
      </c>
      <c r="F68" s="779"/>
      <c r="G68" s="87">
        <f t="shared" ca="1" si="34"/>
        <v>117016</v>
      </c>
      <c r="H68" s="87" t="str">
        <f t="shared" ca="1" si="35"/>
        <v>Stursberg</v>
      </c>
      <c r="I68" s="87" t="str">
        <f t="shared" ca="1" si="36"/>
        <v>WS</v>
      </c>
      <c r="J68" s="379">
        <f t="shared" ca="1" si="37"/>
        <v>0</v>
      </c>
      <c r="K68" s="379">
        <f t="shared" ca="1" si="38"/>
        <v>0</v>
      </c>
      <c r="L68" s="379">
        <f t="shared" ca="1" si="39"/>
        <v>0</v>
      </c>
      <c r="M68" s="379">
        <f t="shared" ca="1" si="40"/>
        <v>0</v>
      </c>
      <c r="N68" s="230"/>
      <c r="O68" s="225">
        <f t="shared" ca="1" si="41"/>
        <v>0</v>
      </c>
      <c r="P68" s="225">
        <f t="shared" ca="1" si="42"/>
        <v>0</v>
      </c>
      <c r="Q68" s="225">
        <f t="shared" ca="1" si="43"/>
        <v>0</v>
      </c>
      <c r="R68" s="225">
        <f t="shared" ca="1" si="44"/>
        <v>0</v>
      </c>
      <c r="S68" s="32">
        <f t="shared" ca="1" si="52"/>
        <v>0</v>
      </c>
      <c r="T68" s="33">
        <f t="shared" ca="1" si="28"/>
        <v>0</v>
      </c>
      <c r="U68" s="33">
        <f t="shared" ca="1" si="53"/>
        <v>0</v>
      </c>
      <c r="V68" s="33"/>
      <c r="W68" s="231">
        <f t="shared" si="45"/>
        <v>44</v>
      </c>
      <c r="X68" s="51"/>
      <c r="Y68" s="51"/>
      <c r="Z68" s="51"/>
      <c r="AA68" s="51"/>
      <c r="AB68" s="51"/>
      <c r="AC68" s="576" t="b">
        <f t="shared" si="50"/>
        <v>0</v>
      </c>
      <c r="AD68" s="576" t="b">
        <f t="shared" si="51"/>
        <v>0</v>
      </c>
      <c r="AE68" s="583" t="b">
        <f t="shared" ca="1" si="30"/>
        <v>0</v>
      </c>
      <c r="AF68" s="583" t="b">
        <f t="shared" ca="1" si="46"/>
        <v>0</v>
      </c>
      <c r="AG68" s="583">
        <f t="shared" ca="1" si="47"/>
        <v>0</v>
      </c>
      <c r="AH68" s="581" t="b">
        <f t="shared" ca="1" si="31"/>
        <v>0</v>
      </c>
      <c r="AI68" s="584">
        <f t="shared" ca="1" si="48"/>
        <v>0</v>
      </c>
      <c r="AJ68" s="584" t="b">
        <f t="shared" ca="1" si="49"/>
        <v>0</v>
      </c>
      <c r="AK68" s="583" t="b">
        <f t="shared" ca="1" si="19"/>
        <v>0</v>
      </c>
      <c r="AL68" s="580" t="b">
        <f t="shared" ca="1" si="22"/>
        <v>0</v>
      </c>
      <c r="AM68" s="580" t="b">
        <f t="shared" ca="1" si="23"/>
        <v>0</v>
      </c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5.7" hidden="1" customHeight="1" x14ac:dyDescent="0.3">
      <c r="A69" s="479"/>
      <c r="B69" s="26">
        <f>'1. Studienberatung T.M.JJ'!B69</f>
        <v>0</v>
      </c>
      <c r="C69" s="576" t="b">
        <f t="shared" si="32"/>
        <v>0</v>
      </c>
      <c r="D69" s="380"/>
      <c r="E69" s="778" t="str">
        <f t="shared" ca="1" si="33"/>
        <v/>
      </c>
      <c r="F69" s="779"/>
      <c r="G69" s="87" t="str">
        <f t="shared" ca="1" si="34"/>
        <v/>
      </c>
      <c r="H69" s="87" t="str">
        <f t="shared" ca="1" si="35"/>
        <v/>
      </c>
      <c r="I69" s="87" t="str">
        <f t="shared" ca="1" si="36"/>
        <v/>
      </c>
      <c r="J69" s="379">
        <f t="shared" ca="1" si="37"/>
        <v>0</v>
      </c>
      <c r="K69" s="379">
        <f t="shared" ca="1" si="38"/>
        <v>0</v>
      </c>
      <c r="L69" s="379">
        <f t="shared" ca="1" si="39"/>
        <v>0</v>
      </c>
      <c r="M69" s="379">
        <f t="shared" ca="1" si="40"/>
        <v>0</v>
      </c>
      <c r="N69" s="230"/>
      <c r="O69" s="225">
        <f t="shared" ca="1" si="41"/>
        <v>0</v>
      </c>
      <c r="P69" s="225">
        <f t="shared" ca="1" si="42"/>
        <v>0</v>
      </c>
      <c r="Q69" s="225">
        <f t="shared" ca="1" si="43"/>
        <v>0</v>
      </c>
      <c r="R69" s="225">
        <f t="shared" ca="1" si="44"/>
        <v>0</v>
      </c>
      <c r="S69" s="32">
        <f t="shared" ca="1" si="52"/>
        <v>0</v>
      </c>
      <c r="T69" s="33">
        <f t="shared" ca="1" si="28"/>
        <v>0</v>
      </c>
      <c r="U69" s="33">
        <f t="shared" ca="1" si="53"/>
        <v>0</v>
      </c>
      <c r="V69" s="33"/>
      <c r="W69" s="231">
        <f t="shared" si="45"/>
        <v>0</v>
      </c>
      <c r="X69" s="51"/>
      <c r="Y69" s="51"/>
      <c r="Z69" s="51"/>
      <c r="AA69" s="51"/>
      <c r="AB69" s="51"/>
      <c r="AC69" s="576" t="b">
        <f t="shared" si="50"/>
        <v>0</v>
      </c>
      <c r="AD69" s="576" t="b">
        <f t="shared" si="51"/>
        <v>0</v>
      </c>
      <c r="AE69" s="583" t="b">
        <f t="shared" ca="1" si="30"/>
        <v>0</v>
      </c>
      <c r="AF69" s="583" t="b">
        <f t="shared" ca="1" si="46"/>
        <v>0</v>
      </c>
      <c r="AG69" s="583">
        <f t="shared" ca="1" si="47"/>
        <v>0</v>
      </c>
      <c r="AH69" s="581" t="b">
        <f t="shared" ca="1" si="31"/>
        <v>0</v>
      </c>
      <c r="AI69" s="584">
        <f t="shared" ca="1" si="48"/>
        <v>0</v>
      </c>
      <c r="AJ69" s="584" t="b">
        <f t="shared" ca="1" si="49"/>
        <v>0</v>
      </c>
      <c r="AK69" s="583" t="b">
        <f t="shared" ca="1" si="19"/>
        <v>0</v>
      </c>
      <c r="AL69" s="580" t="b">
        <f t="shared" ca="1" si="22"/>
        <v>0</v>
      </c>
      <c r="AM69" s="580" t="b">
        <f t="shared" ca="1" si="23"/>
        <v>0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5.7" hidden="1" customHeight="1" x14ac:dyDescent="0.3">
      <c r="A70" s="479"/>
      <c r="B70" s="26">
        <f>'1. Studienberatung T.M.JJ'!B70</f>
        <v>0</v>
      </c>
      <c r="C70" s="576" t="b">
        <f t="shared" si="32"/>
        <v>0</v>
      </c>
      <c r="D70" s="380"/>
      <c r="E70" s="778" t="str">
        <f t="shared" ca="1" si="33"/>
        <v/>
      </c>
      <c r="F70" s="779"/>
      <c r="G70" s="87" t="str">
        <f t="shared" ca="1" si="34"/>
        <v/>
      </c>
      <c r="H70" s="87" t="str">
        <f t="shared" ca="1" si="35"/>
        <v/>
      </c>
      <c r="I70" s="87" t="str">
        <f t="shared" ca="1" si="36"/>
        <v/>
      </c>
      <c r="J70" s="379">
        <f t="shared" ca="1" si="37"/>
        <v>0</v>
      </c>
      <c r="K70" s="379">
        <f t="shared" ca="1" si="38"/>
        <v>0</v>
      </c>
      <c r="L70" s="379">
        <f t="shared" ca="1" si="39"/>
        <v>0</v>
      </c>
      <c r="M70" s="379">
        <f t="shared" ca="1" si="40"/>
        <v>0</v>
      </c>
      <c r="N70" s="230"/>
      <c r="O70" s="225">
        <f t="shared" ca="1" si="41"/>
        <v>0</v>
      </c>
      <c r="P70" s="225">
        <f t="shared" ca="1" si="42"/>
        <v>0</v>
      </c>
      <c r="Q70" s="225">
        <f t="shared" ca="1" si="43"/>
        <v>0</v>
      </c>
      <c r="R70" s="225">
        <f t="shared" ca="1" si="44"/>
        <v>0</v>
      </c>
      <c r="S70" s="32">
        <f t="shared" ca="1" si="52"/>
        <v>0</v>
      </c>
      <c r="T70" s="33">
        <f t="shared" ca="1" si="28"/>
        <v>0</v>
      </c>
      <c r="U70" s="33">
        <f t="shared" ca="1" si="53"/>
        <v>0</v>
      </c>
      <c r="V70" s="33"/>
      <c r="W70" s="231">
        <f t="shared" si="45"/>
        <v>0</v>
      </c>
      <c r="X70" s="51"/>
      <c r="Y70" s="51"/>
      <c r="Z70" s="51"/>
      <c r="AA70" s="51"/>
      <c r="AB70" s="51"/>
      <c r="AC70" s="576" t="b">
        <f t="shared" si="50"/>
        <v>0</v>
      </c>
      <c r="AD70" s="576" t="b">
        <f t="shared" si="51"/>
        <v>0</v>
      </c>
      <c r="AE70" s="583" t="b">
        <f t="shared" ca="1" si="30"/>
        <v>0</v>
      </c>
      <c r="AF70" s="583" t="b">
        <f t="shared" ca="1" si="46"/>
        <v>0</v>
      </c>
      <c r="AG70" s="583">
        <f t="shared" ca="1" si="47"/>
        <v>0</v>
      </c>
      <c r="AH70" s="581" t="b">
        <f t="shared" ca="1" si="31"/>
        <v>0</v>
      </c>
      <c r="AI70" s="584">
        <f t="shared" ca="1" si="48"/>
        <v>0</v>
      </c>
      <c r="AJ70" s="584" t="b">
        <f t="shared" ca="1" si="49"/>
        <v>0</v>
      </c>
      <c r="AK70" s="583" t="b">
        <f t="shared" ca="1" si="19"/>
        <v>0</v>
      </c>
      <c r="AL70" s="580" t="b">
        <f t="shared" ca="1" si="22"/>
        <v>0</v>
      </c>
      <c r="AM70" s="580" t="b">
        <f t="shared" ca="1" si="23"/>
        <v>0</v>
      </c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5.7" hidden="1" customHeight="1" x14ac:dyDescent="0.3">
      <c r="A71" s="479"/>
      <c r="B71" s="26">
        <f>'1. Studienberatung T.M.JJ'!B71</f>
        <v>0</v>
      </c>
      <c r="C71" s="576" t="b">
        <f t="shared" si="32"/>
        <v>0</v>
      </c>
      <c r="D71" s="380"/>
      <c r="E71" s="778" t="str">
        <f t="shared" ca="1" si="33"/>
        <v/>
      </c>
      <c r="F71" s="779"/>
      <c r="G71" s="87" t="str">
        <f t="shared" ca="1" si="34"/>
        <v/>
      </c>
      <c r="H71" s="87" t="str">
        <f t="shared" ca="1" si="35"/>
        <v/>
      </c>
      <c r="I71" s="87" t="str">
        <f t="shared" ca="1" si="36"/>
        <v/>
      </c>
      <c r="J71" s="379">
        <f t="shared" ca="1" si="37"/>
        <v>0</v>
      </c>
      <c r="K71" s="379">
        <f t="shared" ca="1" si="38"/>
        <v>0</v>
      </c>
      <c r="L71" s="379">
        <f t="shared" ca="1" si="39"/>
        <v>0</v>
      </c>
      <c r="M71" s="379">
        <f t="shared" ca="1" si="40"/>
        <v>0</v>
      </c>
      <c r="N71" s="230"/>
      <c r="O71" s="225">
        <f t="shared" ca="1" si="41"/>
        <v>0</v>
      </c>
      <c r="P71" s="225">
        <f t="shared" ca="1" si="42"/>
        <v>0</v>
      </c>
      <c r="Q71" s="225">
        <f t="shared" ca="1" si="43"/>
        <v>0</v>
      </c>
      <c r="R71" s="225">
        <f t="shared" ca="1" si="44"/>
        <v>0</v>
      </c>
      <c r="S71" s="32">
        <f t="shared" ca="1" si="52"/>
        <v>0</v>
      </c>
      <c r="T71" s="33">
        <f t="shared" ca="1" si="28"/>
        <v>0</v>
      </c>
      <c r="U71" s="33">
        <f t="shared" ca="1" si="53"/>
        <v>0</v>
      </c>
      <c r="V71" s="33"/>
      <c r="W71" s="231">
        <f t="shared" si="45"/>
        <v>0</v>
      </c>
      <c r="X71" s="51"/>
      <c r="Y71" s="51"/>
      <c r="Z71" s="51"/>
      <c r="AA71" s="51"/>
      <c r="AB71" s="51"/>
      <c r="AC71" s="576" t="b">
        <f t="shared" si="50"/>
        <v>0</v>
      </c>
      <c r="AD71" s="576" t="b">
        <f t="shared" si="51"/>
        <v>0</v>
      </c>
      <c r="AE71" s="583" t="b">
        <f t="shared" ca="1" si="30"/>
        <v>0</v>
      </c>
      <c r="AF71" s="583" t="b">
        <f t="shared" ca="1" si="46"/>
        <v>0</v>
      </c>
      <c r="AG71" s="583">
        <f t="shared" ca="1" si="47"/>
        <v>0</v>
      </c>
      <c r="AH71" s="581" t="b">
        <f t="shared" ca="1" si="31"/>
        <v>0</v>
      </c>
      <c r="AI71" s="584">
        <f t="shared" ca="1" si="48"/>
        <v>0</v>
      </c>
      <c r="AJ71" s="584" t="b">
        <f t="shared" ca="1" si="49"/>
        <v>0</v>
      </c>
      <c r="AK71" s="583" t="b">
        <f t="shared" ca="1" si="19"/>
        <v>0</v>
      </c>
      <c r="AL71" s="580" t="b">
        <f t="shared" ca="1" si="22"/>
        <v>0</v>
      </c>
      <c r="AM71" s="580" t="b">
        <f t="shared" ca="1" si="23"/>
        <v>0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5.7" hidden="1" customHeight="1" x14ac:dyDescent="0.3">
      <c r="A72" s="479"/>
      <c r="B72" s="26">
        <f>'1. Studienberatung T.M.JJ'!B72</f>
        <v>0</v>
      </c>
      <c r="C72" s="576" t="b">
        <f t="shared" si="32"/>
        <v>0</v>
      </c>
      <c r="D72" s="380"/>
      <c r="E72" s="778" t="str">
        <f t="shared" ca="1" si="33"/>
        <v/>
      </c>
      <c r="F72" s="779"/>
      <c r="G72" s="87" t="str">
        <f t="shared" ca="1" si="34"/>
        <v/>
      </c>
      <c r="H72" s="87" t="str">
        <f t="shared" ca="1" si="35"/>
        <v/>
      </c>
      <c r="I72" s="87" t="str">
        <f t="shared" ca="1" si="36"/>
        <v/>
      </c>
      <c r="J72" s="379">
        <f t="shared" ca="1" si="37"/>
        <v>0</v>
      </c>
      <c r="K72" s="379">
        <f t="shared" ca="1" si="38"/>
        <v>0</v>
      </c>
      <c r="L72" s="379">
        <f t="shared" ca="1" si="39"/>
        <v>0</v>
      </c>
      <c r="M72" s="379">
        <f t="shared" ca="1" si="40"/>
        <v>0</v>
      </c>
      <c r="N72" s="230"/>
      <c r="O72" s="225">
        <f t="shared" ca="1" si="41"/>
        <v>0</v>
      </c>
      <c r="P72" s="225">
        <f t="shared" ca="1" si="42"/>
        <v>0</v>
      </c>
      <c r="Q72" s="225">
        <f t="shared" ca="1" si="43"/>
        <v>0</v>
      </c>
      <c r="R72" s="225">
        <f t="shared" ca="1" si="44"/>
        <v>0</v>
      </c>
      <c r="S72" s="32">
        <f t="shared" ca="1" si="52"/>
        <v>0</v>
      </c>
      <c r="T72" s="33">
        <f t="shared" ca="1" si="28"/>
        <v>0</v>
      </c>
      <c r="U72" s="33">
        <f t="shared" ca="1" si="53"/>
        <v>0</v>
      </c>
      <c r="V72" s="33"/>
      <c r="W72" s="231">
        <f t="shared" si="45"/>
        <v>0</v>
      </c>
      <c r="X72" s="51"/>
      <c r="Y72" s="51"/>
      <c r="Z72" s="51"/>
      <c r="AA72" s="51"/>
      <c r="AB72" s="51"/>
      <c r="AC72" s="576" t="b">
        <f t="shared" si="50"/>
        <v>0</v>
      </c>
      <c r="AD72" s="576" t="b">
        <f t="shared" si="51"/>
        <v>0</v>
      </c>
      <c r="AE72" s="583" t="b">
        <f t="shared" ca="1" si="30"/>
        <v>0</v>
      </c>
      <c r="AF72" s="583" t="b">
        <f t="shared" ca="1" si="46"/>
        <v>0</v>
      </c>
      <c r="AG72" s="583">
        <f t="shared" ca="1" si="47"/>
        <v>0</v>
      </c>
      <c r="AH72" s="581" t="b">
        <f t="shared" ca="1" si="31"/>
        <v>0</v>
      </c>
      <c r="AI72" s="584">
        <f t="shared" ca="1" si="48"/>
        <v>0</v>
      </c>
      <c r="AJ72" s="584" t="b">
        <f t="shared" ca="1" si="49"/>
        <v>0</v>
      </c>
      <c r="AK72" s="583" t="b">
        <f t="shared" ca="1" si="19"/>
        <v>0</v>
      </c>
      <c r="AL72" s="580" t="b">
        <f t="shared" ca="1" si="22"/>
        <v>0</v>
      </c>
      <c r="AM72" s="580" t="b">
        <f t="shared" ca="1" si="23"/>
        <v>0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5.7" hidden="1" customHeight="1" x14ac:dyDescent="0.3">
      <c r="A73" s="479"/>
      <c r="B73" s="26">
        <f>'1. Studienberatung T.M.JJ'!B73</f>
        <v>0</v>
      </c>
      <c r="C73" s="576" t="b">
        <f t="shared" si="32"/>
        <v>0</v>
      </c>
      <c r="D73" s="380"/>
      <c r="E73" s="778" t="str">
        <f t="shared" ca="1" si="33"/>
        <v/>
      </c>
      <c r="F73" s="779"/>
      <c r="G73" s="87" t="str">
        <f t="shared" ca="1" si="34"/>
        <v/>
      </c>
      <c r="H73" s="87" t="str">
        <f t="shared" ca="1" si="35"/>
        <v/>
      </c>
      <c r="I73" s="87" t="str">
        <f t="shared" ca="1" si="36"/>
        <v/>
      </c>
      <c r="J73" s="379">
        <f t="shared" ca="1" si="37"/>
        <v>0</v>
      </c>
      <c r="K73" s="379">
        <f t="shared" ca="1" si="38"/>
        <v>0</v>
      </c>
      <c r="L73" s="379">
        <f t="shared" ca="1" si="39"/>
        <v>0</v>
      </c>
      <c r="M73" s="379">
        <f t="shared" ca="1" si="40"/>
        <v>0</v>
      </c>
      <c r="N73" s="230"/>
      <c r="O73" s="225">
        <f t="shared" ca="1" si="41"/>
        <v>0</v>
      </c>
      <c r="P73" s="225">
        <f t="shared" ca="1" si="42"/>
        <v>0</v>
      </c>
      <c r="Q73" s="225">
        <f t="shared" ca="1" si="43"/>
        <v>0</v>
      </c>
      <c r="R73" s="225">
        <f t="shared" ca="1" si="44"/>
        <v>0</v>
      </c>
      <c r="S73" s="32">
        <f t="shared" ca="1" si="52"/>
        <v>0</v>
      </c>
      <c r="T73" s="33">
        <f t="shared" ca="1" si="28"/>
        <v>0</v>
      </c>
      <c r="U73" s="33">
        <f t="shared" ca="1" si="53"/>
        <v>0</v>
      </c>
      <c r="V73" s="33"/>
      <c r="W73" s="231">
        <f t="shared" si="45"/>
        <v>0</v>
      </c>
      <c r="X73" s="51"/>
      <c r="Y73" s="51"/>
      <c r="Z73" s="51"/>
      <c r="AA73" s="51"/>
      <c r="AB73" s="51"/>
      <c r="AC73" s="576" t="b">
        <f t="shared" si="50"/>
        <v>0</v>
      </c>
      <c r="AD73" s="576" t="b">
        <f t="shared" si="51"/>
        <v>0</v>
      </c>
      <c r="AE73" s="583" t="b">
        <f t="shared" ca="1" si="30"/>
        <v>0</v>
      </c>
      <c r="AF73" s="583" t="b">
        <f t="shared" ca="1" si="46"/>
        <v>0</v>
      </c>
      <c r="AG73" s="583">
        <f t="shared" ca="1" si="47"/>
        <v>0</v>
      </c>
      <c r="AH73" s="581" t="b">
        <f t="shared" ca="1" si="31"/>
        <v>0</v>
      </c>
      <c r="AI73" s="584">
        <f t="shared" ca="1" si="48"/>
        <v>0</v>
      </c>
      <c r="AJ73" s="584" t="b">
        <f t="shared" ca="1" si="49"/>
        <v>0</v>
      </c>
      <c r="AK73" s="583" t="b">
        <f t="shared" ca="1" si="19"/>
        <v>0</v>
      </c>
      <c r="AL73" s="580" t="b">
        <f t="shared" ca="1" si="22"/>
        <v>0</v>
      </c>
      <c r="AM73" s="580" t="b">
        <f t="shared" ca="1" si="23"/>
        <v>0</v>
      </c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5.7" hidden="1" customHeight="1" x14ac:dyDescent="0.3">
      <c r="A74" s="479"/>
      <c r="B74" s="26">
        <f>'1. Studienberatung T.M.JJ'!B74</f>
        <v>0</v>
      </c>
      <c r="C74" s="576" t="b">
        <f t="shared" si="32"/>
        <v>0</v>
      </c>
      <c r="D74" s="380"/>
      <c r="E74" s="778" t="str">
        <f t="shared" ca="1" si="33"/>
        <v/>
      </c>
      <c r="F74" s="779"/>
      <c r="G74" s="87" t="str">
        <f t="shared" ca="1" si="34"/>
        <v/>
      </c>
      <c r="H74" s="87" t="str">
        <f t="shared" ca="1" si="35"/>
        <v/>
      </c>
      <c r="I74" s="87" t="str">
        <f t="shared" ca="1" si="36"/>
        <v/>
      </c>
      <c r="J74" s="379">
        <f t="shared" ca="1" si="37"/>
        <v>0</v>
      </c>
      <c r="K74" s="379">
        <f t="shared" ca="1" si="38"/>
        <v>0</v>
      </c>
      <c r="L74" s="379">
        <f t="shared" ca="1" si="39"/>
        <v>0</v>
      </c>
      <c r="M74" s="379">
        <f t="shared" ca="1" si="40"/>
        <v>0</v>
      </c>
      <c r="N74" s="230"/>
      <c r="O74" s="225">
        <f t="shared" ca="1" si="41"/>
        <v>0</v>
      </c>
      <c r="P74" s="225">
        <f t="shared" ca="1" si="42"/>
        <v>0</v>
      </c>
      <c r="Q74" s="225">
        <f t="shared" ca="1" si="43"/>
        <v>0</v>
      </c>
      <c r="R74" s="225">
        <f t="shared" ca="1" si="44"/>
        <v>0</v>
      </c>
      <c r="S74" s="32">
        <f t="shared" ca="1" si="52"/>
        <v>0</v>
      </c>
      <c r="T74" s="33">
        <f t="shared" ca="1" si="28"/>
        <v>0</v>
      </c>
      <c r="U74" s="33">
        <f t="shared" ca="1" si="53"/>
        <v>0</v>
      </c>
      <c r="V74" s="33"/>
      <c r="W74" s="231">
        <f t="shared" si="45"/>
        <v>0</v>
      </c>
      <c r="X74" s="51"/>
      <c r="Y74" s="51"/>
      <c r="Z74" s="51"/>
      <c r="AA74" s="51"/>
      <c r="AB74" s="51"/>
      <c r="AC74" s="576" t="b">
        <f t="shared" si="50"/>
        <v>0</v>
      </c>
      <c r="AD74" s="576" t="b">
        <f t="shared" si="51"/>
        <v>0</v>
      </c>
      <c r="AE74" s="583" t="b">
        <f t="shared" ca="1" si="30"/>
        <v>0</v>
      </c>
      <c r="AF74" s="583" t="b">
        <f t="shared" ca="1" si="46"/>
        <v>0</v>
      </c>
      <c r="AG74" s="583">
        <f t="shared" ca="1" si="47"/>
        <v>0</v>
      </c>
      <c r="AH74" s="581" t="b">
        <f t="shared" ca="1" si="31"/>
        <v>0</v>
      </c>
      <c r="AI74" s="584">
        <f t="shared" ca="1" si="48"/>
        <v>0</v>
      </c>
      <c r="AJ74" s="584" t="b">
        <f t="shared" ca="1" si="49"/>
        <v>0</v>
      </c>
      <c r="AK74" s="583" t="b">
        <f t="shared" ca="1" si="19"/>
        <v>0</v>
      </c>
      <c r="AL74" s="580" t="b">
        <f t="shared" ca="1" si="22"/>
        <v>0</v>
      </c>
      <c r="AM74" s="580" t="b">
        <f t="shared" ca="1" si="23"/>
        <v>0</v>
      </c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5.7" hidden="1" customHeight="1" x14ac:dyDescent="0.3">
      <c r="A75" s="479"/>
      <c r="B75" s="26">
        <f>'1. Studienberatung T.M.JJ'!B75</f>
        <v>0</v>
      </c>
      <c r="C75" s="576" t="b">
        <f t="shared" si="32"/>
        <v>0</v>
      </c>
      <c r="D75" s="380"/>
      <c r="E75" s="778" t="str">
        <f t="shared" ca="1" si="33"/>
        <v/>
      </c>
      <c r="F75" s="779"/>
      <c r="G75" s="87" t="str">
        <f t="shared" ca="1" si="34"/>
        <v/>
      </c>
      <c r="H75" s="87" t="str">
        <f t="shared" ca="1" si="35"/>
        <v/>
      </c>
      <c r="I75" s="87" t="str">
        <f t="shared" ca="1" si="36"/>
        <v/>
      </c>
      <c r="J75" s="379">
        <f t="shared" ca="1" si="37"/>
        <v>0</v>
      </c>
      <c r="K75" s="379">
        <f t="shared" ca="1" si="38"/>
        <v>0</v>
      </c>
      <c r="L75" s="379">
        <f t="shared" ca="1" si="39"/>
        <v>0</v>
      </c>
      <c r="M75" s="379">
        <f t="shared" ca="1" si="40"/>
        <v>0</v>
      </c>
      <c r="N75" s="230"/>
      <c r="O75" s="225">
        <f t="shared" ca="1" si="41"/>
        <v>0</v>
      </c>
      <c r="P75" s="225">
        <f t="shared" ca="1" si="42"/>
        <v>0</v>
      </c>
      <c r="Q75" s="225">
        <f t="shared" ca="1" si="43"/>
        <v>0</v>
      </c>
      <c r="R75" s="225">
        <f t="shared" ca="1" si="44"/>
        <v>0</v>
      </c>
      <c r="S75" s="32">
        <f t="shared" ca="1" si="52"/>
        <v>0</v>
      </c>
      <c r="T75" s="33">
        <f t="shared" ca="1" si="28"/>
        <v>0</v>
      </c>
      <c r="U75" s="33">
        <f t="shared" ca="1" si="53"/>
        <v>0</v>
      </c>
      <c r="V75" s="33"/>
      <c r="W75" s="231">
        <f t="shared" si="45"/>
        <v>0</v>
      </c>
      <c r="X75" s="51"/>
      <c r="Y75" s="51"/>
      <c r="Z75" s="51"/>
      <c r="AA75" s="51"/>
      <c r="AB75" s="51"/>
      <c r="AC75" s="576" t="b">
        <f t="shared" si="50"/>
        <v>0</v>
      </c>
      <c r="AD75" s="576" t="b">
        <f t="shared" si="51"/>
        <v>0</v>
      </c>
      <c r="AE75" s="583" t="b">
        <f t="shared" ca="1" si="30"/>
        <v>0</v>
      </c>
      <c r="AF75" s="583" t="b">
        <f t="shared" ca="1" si="46"/>
        <v>0</v>
      </c>
      <c r="AG75" s="583">
        <f t="shared" ca="1" si="47"/>
        <v>0</v>
      </c>
      <c r="AH75" s="581" t="b">
        <f t="shared" ca="1" si="31"/>
        <v>0</v>
      </c>
      <c r="AI75" s="584">
        <f t="shared" ca="1" si="48"/>
        <v>0</v>
      </c>
      <c r="AJ75" s="584" t="b">
        <f t="shared" ca="1" si="49"/>
        <v>0</v>
      </c>
      <c r="AK75" s="583" t="b">
        <f t="shared" ca="1" si="19"/>
        <v>0</v>
      </c>
      <c r="AL75" s="580" t="b">
        <f t="shared" ca="1" si="22"/>
        <v>0</v>
      </c>
      <c r="AM75" s="580" t="b">
        <f t="shared" ca="1" si="23"/>
        <v>0</v>
      </c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5.7" hidden="1" customHeight="1" x14ac:dyDescent="0.3">
      <c r="A76" s="479"/>
      <c r="B76" s="26">
        <f>'1. Studienberatung T.M.JJ'!B76</f>
        <v>0</v>
      </c>
      <c r="C76" s="576" t="b">
        <f t="shared" si="32"/>
        <v>0</v>
      </c>
      <c r="D76" s="380"/>
      <c r="E76" s="778" t="str">
        <f t="shared" ca="1" si="33"/>
        <v/>
      </c>
      <c r="F76" s="779"/>
      <c r="G76" s="87" t="str">
        <f t="shared" ca="1" si="34"/>
        <v/>
      </c>
      <c r="H76" s="87" t="str">
        <f t="shared" ca="1" si="35"/>
        <v/>
      </c>
      <c r="I76" s="87" t="str">
        <f t="shared" ca="1" si="36"/>
        <v/>
      </c>
      <c r="J76" s="379">
        <f t="shared" ca="1" si="37"/>
        <v>0</v>
      </c>
      <c r="K76" s="379">
        <f t="shared" ca="1" si="38"/>
        <v>0</v>
      </c>
      <c r="L76" s="379">
        <f t="shared" ca="1" si="39"/>
        <v>0</v>
      </c>
      <c r="M76" s="379">
        <f t="shared" ca="1" si="40"/>
        <v>0</v>
      </c>
      <c r="N76" s="230"/>
      <c r="O76" s="225">
        <f t="shared" ca="1" si="41"/>
        <v>0</v>
      </c>
      <c r="P76" s="225">
        <f t="shared" ca="1" si="42"/>
        <v>0</v>
      </c>
      <c r="Q76" s="225">
        <f t="shared" ca="1" si="43"/>
        <v>0</v>
      </c>
      <c r="R76" s="225">
        <f t="shared" ca="1" si="44"/>
        <v>0</v>
      </c>
      <c r="S76" s="32">
        <f t="shared" ca="1" si="52"/>
        <v>0</v>
      </c>
      <c r="T76" s="33">
        <f t="shared" ca="1" si="28"/>
        <v>0</v>
      </c>
      <c r="U76" s="33">
        <f t="shared" ca="1" si="53"/>
        <v>0</v>
      </c>
      <c r="V76" s="33"/>
      <c r="W76" s="231">
        <f t="shared" si="45"/>
        <v>0</v>
      </c>
      <c r="X76" s="51"/>
      <c r="Y76" s="51"/>
      <c r="Z76" s="51"/>
      <c r="AA76" s="51"/>
      <c r="AB76" s="51"/>
      <c r="AC76" s="576" t="b">
        <f t="shared" si="50"/>
        <v>0</v>
      </c>
      <c r="AD76" s="576" t="b">
        <f t="shared" si="51"/>
        <v>0</v>
      </c>
      <c r="AE76" s="583" t="b">
        <f t="shared" ca="1" si="30"/>
        <v>0</v>
      </c>
      <c r="AF76" s="583" t="b">
        <f t="shared" ca="1" si="46"/>
        <v>0</v>
      </c>
      <c r="AG76" s="583">
        <f t="shared" ca="1" si="47"/>
        <v>0</v>
      </c>
      <c r="AH76" s="581" t="b">
        <f t="shared" ca="1" si="31"/>
        <v>0</v>
      </c>
      <c r="AI76" s="584">
        <f t="shared" ca="1" si="48"/>
        <v>0</v>
      </c>
      <c r="AJ76" s="584" t="b">
        <f t="shared" ca="1" si="49"/>
        <v>0</v>
      </c>
      <c r="AK76" s="583" t="b">
        <f t="shared" ca="1" si="19"/>
        <v>0</v>
      </c>
      <c r="AL76" s="580" t="b">
        <f t="shared" ca="1" si="22"/>
        <v>0</v>
      </c>
      <c r="AM76" s="580" t="b">
        <f t="shared" ca="1" si="23"/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5.7" hidden="1" customHeight="1" x14ac:dyDescent="0.3">
      <c r="A77" s="479"/>
      <c r="B77" s="26">
        <f>'1. Studienberatung T.M.JJ'!B77</f>
        <v>0</v>
      </c>
      <c r="C77" s="576" t="b">
        <f t="shared" si="32"/>
        <v>0</v>
      </c>
      <c r="D77" s="380"/>
      <c r="E77" s="778" t="str">
        <f t="shared" ca="1" si="33"/>
        <v/>
      </c>
      <c r="F77" s="779"/>
      <c r="G77" s="87" t="str">
        <f t="shared" ca="1" si="34"/>
        <v/>
      </c>
      <c r="H77" s="87" t="str">
        <f t="shared" ca="1" si="35"/>
        <v/>
      </c>
      <c r="I77" s="87" t="str">
        <f t="shared" ca="1" si="36"/>
        <v/>
      </c>
      <c r="J77" s="379">
        <f t="shared" ca="1" si="37"/>
        <v>0</v>
      </c>
      <c r="K77" s="379">
        <f t="shared" ca="1" si="38"/>
        <v>0</v>
      </c>
      <c r="L77" s="379">
        <f t="shared" ca="1" si="39"/>
        <v>0</v>
      </c>
      <c r="M77" s="379">
        <f t="shared" ca="1" si="40"/>
        <v>0</v>
      </c>
      <c r="N77" s="230"/>
      <c r="O77" s="225">
        <f t="shared" ca="1" si="41"/>
        <v>0</v>
      </c>
      <c r="P77" s="225">
        <f t="shared" ca="1" si="42"/>
        <v>0</v>
      </c>
      <c r="Q77" s="225">
        <f t="shared" ca="1" si="43"/>
        <v>0</v>
      </c>
      <c r="R77" s="225">
        <f t="shared" ca="1" si="44"/>
        <v>0</v>
      </c>
      <c r="S77" s="32">
        <f t="shared" ca="1" si="52"/>
        <v>0</v>
      </c>
      <c r="T77" s="33">
        <f t="shared" ca="1" si="28"/>
        <v>0</v>
      </c>
      <c r="U77" s="33">
        <f t="shared" ca="1" si="53"/>
        <v>0</v>
      </c>
      <c r="V77" s="33"/>
      <c r="W77" s="231">
        <f t="shared" si="45"/>
        <v>0</v>
      </c>
      <c r="X77" s="51"/>
      <c r="Y77" s="51"/>
      <c r="Z77" s="51"/>
      <c r="AA77" s="51"/>
      <c r="AB77" s="51"/>
      <c r="AC77" s="576" t="b">
        <f t="shared" si="50"/>
        <v>0</v>
      </c>
      <c r="AD77" s="576" t="b">
        <f t="shared" si="51"/>
        <v>0</v>
      </c>
      <c r="AE77" s="583" t="b">
        <f t="shared" ca="1" si="30"/>
        <v>0</v>
      </c>
      <c r="AF77" s="583" t="b">
        <f t="shared" ca="1" si="46"/>
        <v>0</v>
      </c>
      <c r="AG77" s="583">
        <f t="shared" ca="1" si="47"/>
        <v>0</v>
      </c>
      <c r="AH77" s="581" t="b">
        <f t="shared" ca="1" si="31"/>
        <v>0</v>
      </c>
      <c r="AI77" s="584">
        <f t="shared" ca="1" si="48"/>
        <v>0</v>
      </c>
      <c r="AJ77" s="584" t="b">
        <f t="shared" ca="1" si="49"/>
        <v>0</v>
      </c>
      <c r="AK77" s="583" t="b">
        <f t="shared" ca="1" si="19"/>
        <v>0</v>
      </c>
      <c r="AL77" s="580" t="b">
        <f t="shared" ca="1" si="22"/>
        <v>0</v>
      </c>
      <c r="AM77" s="580" t="b">
        <f t="shared" ca="1" si="23"/>
        <v>0</v>
      </c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5.7" hidden="1" customHeight="1" x14ac:dyDescent="0.3">
      <c r="A78" s="479"/>
      <c r="B78" s="26">
        <f>'1. Studienberatung T.M.JJ'!B78</f>
        <v>0</v>
      </c>
      <c r="C78" s="576" t="b">
        <f t="shared" si="32"/>
        <v>0</v>
      </c>
      <c r="D78" s="380"/>
      <c r="E78" s="778" t="str">
        <f t="shared" ca="1" si="33"/>
        <v/>
      </c>
      <c r="F78" s="779"/>
      <c r="G78" s="87" t="str">
        <f t="shared" ca="1" si="34"/>
        <v/>
      </c>
      <c r="H78" s="87" t="str">
        <f t="shared" ca="1" si="35"/>
        <v/>
      </c>
      <c r="I78" s="87" t="str">
        <f t="shared" ca="1" si="36"/>
        <v/>
      </c>
      <c r="J78" s="379">
        <f t="shared" ca="1" si="37"/>
        <v>0</v>
      </c>
      <c r="K78" s="379">
        <f t="shared" ca="1" si="38"/>
        <v>0</v>
      </c>
      <c r="L78" s="379">
        <f t="shared" ca="1" si="39"/>
        <v>0</v>
      </c>
      <c r="M78" s="379">
        <f t="shared" ca="1" si="40"/>
        <v>0</v>
      </c>
      <c r="N78" s="230"/>
      <c r="O78" s="225">
        <f t="shared" ca="1" si="41"/>
        <v>0</v>
      </c>
      <c r="P78" s="225">
        <f t="shared" ca="1" si="42"/>
        <v>0</v>
      </c>
      <c r="Q78" s="225">
        <f t="shared" ca="1" si="43"/>
        <v>0</v>
      </c>
      <c r="R78" s="225">
        <f t="shared" ca="1" si="44"/>
        <v>0</v>
      </c>
      <c r="S78" s="32">
        <f t="shared" ca="1" si="52"/>
        <v>0</v>
      </c>
      <c r="T78" s="33">
        <f t="shared" ca="1" si="28"/>
        <v>0</v>
      </c>
      <c r="U78" s="33">
        <f t="shared" ca="1" si="53"/>
        <v>0</v>
      </c>
      <c r="V78" s="33"/>
      <c r="W78" s="231">
        <f t="shared" si="45"/>
        <v>0</v>
      </c>
      <c r="X78" s="51"/>
      <c r="Y78" s="51"/>
      <c r="Z78" s="51"/>
      <c r="AA78" s="51"/>
      <c r="AB78" s="51"/>
      <c r="AC78" s="576" t="b">
        <f t="shared" si="50"/>
        <v>0</v>
      </c>
      <c r="AD78" s="576" t="b">
        <f t="shared" si="51"/>
        <v>0</v>
      </c>
      <c r="AE78" s="583" t="b">
        <f t="shared" ca="1" si="30"/>
        <v>0</v>
      </c>
      <c r="AF78" s="583" t="b">
        <f t="shared" ca="1" si="46"/>
        <v>0</v>
      </c>
      <c r="AG78" s="583">
        <f t="shared" ca="1" si="47"/>
        <v>0</v>
      </c>
      <c r="AH78" s="581" t="b">
        <f t="shared" ca="1" si="31"/>
        <v>0</v>
      </c>
      <c r="AI78" s="584">
        <f t="shared" ca="1" si="48"/>
        <v>0</v>
      </c>
      <c r="AJ78" s="584" t="b">
        <f t="shared" ca="1" si="49"/>
        <v>0</v>
      </c>
      <c r="AK78" s="583" t="b">
        <f t="shared" ca="1" si="19"/>
        <v>0</v>
      </c>
      <c r="AL78" s="580" t="b">
        <f t="shared" ca="1" si="22"/>
        <v>0</v>
      </c>
      <c r="AM78" s="580" t="b">
        <f t="shared" ca="1" si="23"/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5.7" hidden="1" customHeight="1" x14ac:dyDescent="0.3">
      <c r="A79" s="479"/>
      <c r="B79" s="26">
        <f>'1. Studienberatung T.M.JJ'!B79</f>
        <v>0</v>
      </c>
      <c r="C79" s="576" t="b">
        <f t="shared" si="32"/>
        <v>0</v>
      </c>
      <c r="D79" s="380"/>
      <c r="E79" s="778" t="str">
        <f t="shared" ca="1" si="33"/>
        <v/>
      </c>
      <c r="F79" s="779"/>
      <c r="G79" s="87" t="str">
        <f t="shared" ca="1" si="34"/>
        <v/>
      </c>
      <c r="H79" s="87" t="str">
        <f t="shared" ca="1" si="35"/>
        <v/>
      </c>
      <c r="I79" s="87" t="str">
        <f t="shared" ca="1" si="36"/>
        <v/>
      </c>
      <c r="J79" s="379">
        <f t="shared" ca="1" si="37"/>
        <v>0</v>
      </c>
      <c r="K79" s="379">
        <f t="shared" ca="1" si="38"/>
        <v>0</v>
      </c>
      <c r="L79" s="379">
        <f t="shared" ca="1" si="39"/>
        <v>0</v>
      </c>
      <c r="M79" s="379">
        <f t="shared" ca="1" si="40"/>
        <v>0</v>
      </c>
      <c r="N79" s="230"/>
      <c r="O79" s="225">
        <f t="shared" ca="1" si="41"/>
        <v>0</v>
      </c>
      <c r="P79" s="225">
        <f t="shared" ca="1" si="42"/>
        <v>0</v>
      </c>
      <c r="Q79" s="225">
        <f t="shared" ca="1" si="43"/>
        <v>0</v>
      </c>
      <c r="R79" s="225">
        <f t="shared" ca="1" si="44"/>
        <v>0</v>
      </c>
      <c r="S79" s="32">
        <f t="shared" ca="1" si="52"/>
        <v>0</v>
      </c>
      <c r="T79" s="33">
        <f t="shared" ca="1" si="28"/>
        <v>0</v>
      </c>
      <c r="U79" s="33">
        <f t="shared" ca="1" si="53"/>
        <v>0</v>
      </c>
      <c r="V79" s="33"/>
      <c r="W79" s="231">
        <f t="shared" si="45"/>
        <v>0</v>
      </c>
      <c r="X79" s="51"/>
      <c r="Y79" s="51"/>
      <c r="Z79" s="51"/>
      <c r="AA79" s="51"/>
      <c r="AB79" s="51"/>
      <c r="AC79" s="576" t="b">
        <f t="shared" si="50"/>
        <v>0</v>
      </c>
      <c r="AD79" s="576" t="b">
        <f t="shared" si="51"/>
        <v>0</v>
      </c>
      <c r="AE79" s="583" t="b">
        <f t="shared" ca="1" si="30"/>
        <v>0</v>
      </c>
      <c r="AF79" s="583" t="b">
        <f t="shared" ca="1" si="46"/>
        <v>0</v>
      </c>
      <c r="AG79" s="583">
        <f t="shared" ca="1" si="47"/>
        <v>0</v>
      </c>
      <c r="AH79" s="581" t="b">
        <f t="shared" ca="1" si="31"/>
        <v>0</v>
      </c>
      <c r="AI79" s="584">
        <f t="shared" ca="1" si="48"/>
        <v>0</v>
      </c>
      <c r="AJ79" s="584" t="b">
        <f t="shared" ca="1" si="49"/>
        <v>0</v>
      </c>
      <c r="AK79" s="583" t="b">
        <f t="shared" ca="1" si="19"/>
        <v>0</v>
      </c>
      <c r="AL79" s="580" t="b">
        <f t="shared" ca="1" si="22"/>
        <v>0</v>
      </c>
      <c r="AM79" s="580" t="b">
        <f t="shared" ca="1" si="23"/>
        <v>0</v>
      </c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5.7" hidden="1" customHeight="1" x14ac:dyDescent="0.3">
      <c r="A80" s="479"/>
      <c r="B80" s="26">
        <f>'1. Studienberatung T.M.JJ'!B80</f>
        <v>0</v>
      </c>
      <c r="C80" s="576" t="b">
        <f t="shared" si="32"/>
        <v>0</v>
      </c>
      <c r="D80" s="380"/>
      <c r="E80" s="778" t="str">
        <f t="shared" ca="1" si="33"/>
        <v/>
      </c>
      <c r="F80" s="779"/>
      <c r="G80" s="87" t="str">
        <f t="shared" ca="1" si="34"/>
        <v/>
      </c>
      <c r="H80" s="87" t="str">
        <f t="shared" ca="1" si="35"/>
        <v/>
      </c>
      <c r="I80" s="87" t="str">
        <f t="shared" ca="1" si="36"/>
        <v/>
      </c>
      <c r="J80" s="379">
        <f t="shared" ca="1" si="37"/>
        <v>0</v>
      </c>
      <c r="K80" s="379">
        <f t="shared" ca="1" si="38"/>
        <v>0</v>
      </c>
      <c r="L80" s="379">
        <f t="shared" ca="1" si="39"/>
        <v>0</v>
      </c>
      <c r="M80" s="379">
        <f t="shared" ca="1" si="40"/>
        <v>0</v>
      </c>
      <c r="N80" s="230"/>
      <c r="O80" s="225">
        <f t="shared" ca="1" si="41"/>
        <v>0</v>
      </c>
      <c r="P80" s="225">
        <f t="shared" ca="1" si="42"/>
        <v>0</v>
      </c>
      <c r="Q80" s="225">
        <f t="shared" ca="1" si="43"/>
        <v>0</v>
      </c>
      <c r="R80" s="225">
        <f t="shared" ca="1" si="44"/>
        <v>0</v>
      </c>
      <c r="S80" s="32">
        <f t="shared" ca="1" si="52"/>
        <v>0</v>
      </c>
      <c r="T80" s="33">
        <f t="shared" ca="1" si="28"/>
        <v>0</v>
      </c>
      <c r="U80" s="33">
        <f t="shared" ca="1" si="53"/>
        <v>0</v>
      </c>
      <c r="V80" s="33"/>
      <c r="W80" s="231">
        <f t="shared" si="45"/>
        <v>0</v>
      </c>
      <c r="X80" s="51"/>
      <c r="Y80" s="51"/>
      <c r="Z80" s="51"/>
      <c r="AA80" s="51"/>
      <c r="AB80" s="51"/>
      <c r="AC80" s="576" t="b">
        <f t="shared" si="50"/>
        <v>0</v>
      </c>
      <c r="AD80" s="576" t="b">
        <f t="shared" si="51"/>
        <v>0</v>
      </c>
      <c r="AE80" s="583" t="b">
        <f t="shared" ca="1" si="30"/>
        <v>0</v>
      </c>
      <c r="AF80" s="583" t="b">
        <f t="shared" ca="1" si="46"/>
        <v>0</v>
      </c>
      <c r="AG80" s="583">
        <f t="shared" ca="1" si="47"/>
        <v>0</v>
      </c>
      <c r="AH80" s="581" t="b">
        <f t="shared" ca="1" si="31"/>
        <v>0</v>
      </c>
      <c r="AI80" s="584">
        <f t="shared" ca="1" si="48"/>
        <v>0</v>
      </c>
      <c r="AJ80" s="584" t="b">
        <f t="shared" ca="1" si="49"/>
        <v>0</v>
      </c>
      <c r="AK80" s="583" t="b">
        <f t="shared" ca="1" si="19"/>
        <v>0</v>
      </c>
      <c r="AL80" s="580" t="b">
        <f t="shared" ca="1" si="22"/>
        <v>0</v>
      </c>
      <c r="AM80" s="580" t="b">
        <f t="shared" ca="1" si="23"/>
        <v>0</v>
      </c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5.7" hidden="1" customHeight="1" x14ac:dyDescent="0.3">
      <c r="A81" s="479"/>
      <c r="B81" s="26">
        <f>'1. Studienberatung T.M.JJ'!B81</f>
        <v>0</v>
      </c>
      <c r="C81" s="576" t="b">
        <f t="shared" si="32"/>
        <v>0</v>
      </c>
      <c r="D81" s="380"/>
      <c r="E81" s="778" t="str">
        <f t="shared" ca="1" si="33"/>
        <v/>
      </c>
      <c r="F81" s="779"/>
      <c r="G81" s="87" t="str">
        <f t="shared" ca="1" si="34"/>
        <v/>
      </c>
      <c r="H81" s="87" t="str">
        <f t="shared" ca="1" si="35"/>
        <v/>
      </c>
      <c r="I81" s="87" t="str">
        <f t="shared" ca="1" si="36"/>
        <v/>
      </c>
      <c r="J81" s="379">
        <f t="shared" ca="1" si="37"/>
        <v>0</v>
      </c>
      <c r="K81" s="379">
        <f t="shared" ca="1" si="38"/>
        <v>0</v>
      </c>
      <c r="L81" s="379">
        <f t="shared" ca="1" si="39"/>
        <v>0</v>
      </c>
      <c r="M81" s="379">
        <f t="shared" ca="1" si="40"/>
        <v>0</v>
      </c>
      <c r="N81" s="230"/>
      <c r="O81" s="225">
        <f t="shared" ca="1" si="41"/>
        <v>0</v>
      </c>
      <c r="P81" s="225">
        <f t="shared" ca="1" si="42"/>
        <v>0</v>
      </c>
      <c r="Q81" s="225">
        <f t="shared" ca="1" si="43"/>
        <v>0</v>
      </c>
      <c r="R81" s="225">
        <f t="shared" ca="1" si="44"/>
        <v>0</v>
      </c>
      <c r="S81" s="32">
        <f t="shared" ca="1" si="52"/>
        <v>0</v>
      </c>
      <c r="T81" s="33">
        <f t="shared" ca="1" si="28"/>
        <v>0</v>
      </c>
      <c r="U81" s="33">
        <f t="shared" ca="1" si="53"/>
        <v>0</v>
      </c>
      <c r="V81" s="33"/>
      <c r="W81" s="231">
        <f t="shared" si="45"/>
        <v>0</v>
      </c>
      <c r="X81" s="51"/>
      <c r="Y81" s="51"/>
      <c r="Z81" s="51"/>
      <c r="AA81" s="51"/>
      <c r="AB81" s="51"/>
      <c r="AC81" s="576" t="b">
        <f t="shared" si="50"/>
        <v>0</v>
      </c>
      <c r="AD81" s="576" t="b">
        <f t="shared" si="51"/>
        <v>0</v>
      </c>
      <c r="AE81" s="583" t="b">
        <f t="shared" ca="1" si="30"/>
        <v>0</v>
      </c>
      <c r="AF81" s="583" t="b">
        <f t="shared" ca="1" si="46"/>
        <v>0</v>
      </c>
      <c r="AG81" s="583">
        <f t="shared" ca="1" si="47"/>
        <v>0</v>
      </c>
      <c r="AH81" s="581" t="b">
        <f t="shared" ca="1" si="31"/>
        <v>0</v>
      </c>
      <c r="AI81" s="584">
        <f t="shared" ca="1" si="48"/>
        <v>0</v>
      </c>
      <c r="AJ81" s="584" t="b">
        <f t="shared" ca="1" si="49"/>
        <v>0</v>
      </c>
      <c r="AK81" s="583" t="b">
        <f t="shared" ca="1" si="19"/>
        <v>0</v>
      </c>
      <c r="AL81" s="580" t="b">
        <f t="shared" ca="1" si="22"/>
        <v>0</v>
      </c>
      <c r="AM81" s="580" t="b">
        <f t="shared" ca="1" si="23"/>
        <v>0</v>
      </c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5.7" hidden="1" customHeight="1" x14ac:dyDescent="0.3">
      <c r="A82" s="479"/>
      <c r="B82" s="26">
        <f>'1. Studienberatung T.M.JJ'!B82</f>
        <v>0</v>
      </c>
      <c r="C82" s="576" t="b">
        <f t="shared" si="32"/>
        <v>0</v>
      </c>
      <c r="D82" s="380"/>
      <c r="E82" s="778" t="str">
        <f t="shared" ca="1" si="33"/>
        <v/>
      </c>
      <c r="F82" s="779"/>
      <c r="G82" s="87" t="str">
        <f t="shared" ca="1" si="34"/>
        <v/>
      </c>
      <c r="H82" s="87" t="str">
        <f t="shared" ca="1" si="35"/>
        <v/>
      </c>
      <c r="I82" s="87" t="str">
        <f t="shared" ca="1" si="36"/>
        <v/>
      </c>
      <c r="J82" s="379">
        <f t="shared" ca="1" si="37"/>
        <v>0</v>
      </c>
      <c r="K82" s="379">
        <f t="shared" ca="1" si="38"/>
        <v>0</v>
      </c>
      <c r="L82" s="379">
        <f t="shared" ca="1" si="39"/>
        <v>0</v>
      </c>
      <c r="M82" s="379">
        <f t="shared" ca="1" si="40"/>
        <v>0</v>
      </c>
      <c r="N82" s="230"/>
      <c r="O82" s="225">
        <f t="shared" ca="1" si="41"/>
        <v>0</v>
      </c>
      <c r="P82" s="225">
        <f t="shared" ca="1" si="42"/>
        <v>0</v>
      </c>
      <c r="Q82" s="225">
        <f t="shared" ca="1" si="43"/>
        <v>0</v>
      </c>
      <c r="R82" s="225">
        <f t="shared" ca="1" si="44"/>
        <v>0</v>
      </c>
      <c r="S82" s="32">
        <f t="shared" ca="1" si="52"/>
        <v>0</v>
      </c>
      <c r="T82" s="33">
        <f t="shared" ca="1" si="28"/>
        <v>0</v>
      </c>
      <c r="U82" s="33">
        <f t="shared" ca="1" si="53"/>
        <v>0</v>
      </c>
      <c r="V82" s="33"/>
      <c r="W82" s="231">
        <f t="shared" si="45"/>
        <v>0</v>
      </c>
      <c r="X82" s="51"/>
      <c r="Y82" s="51"/>
      <c r="Z82" s="51"/>
      <c r="AA82" s="51"/>
      <c r="AB82" s="51"/>
      <c r="AC82" s="576" t="b">
        <f t="shared" si="50"/>
        <v>0</v>
      </c>
      <c r="AD82" s="576" t="b">
        <f t="shared" si="51"/>
        <v>0</v>
      </c>
      <c r="AE82" s="583" t="b">
        <f t="shared" ca="1" si="30"/>
        <v>0</v>
      </c>
      <c r="AF82" s="583" t="b">
        <f t="shared" ca="1" si="46"/>
        <v>0</v>
      </c>
      <c r="AG82" s="583">
        <f t="shared" ca="1" si="47"/>
        <v>0</v>
      </c>
      <c r="AH82" s="581" t="b">
        <f t="shared" ca="1" si="31"/>
        <v>0</v>
      </c>
      <c r="AI82" s="584">
        <f t="shared" ca="1" si="48"/>
        <v>0</v>
      </c>
      <c r="AJ82" s="584" t="b">
        <f t="shared" ca="1" si="49"/>
        <v>0</v>
      </c>
      <c r="AK82" s="583" t="b">
        <f t="shared" ca="1" si="19"/>
        <v>0</v>
      </c>
      <c r="AL82" s="580" t="b">
        <f t="shared" ca="1" si="22"/>
        <v>0</v>
      </c>
      <c r="AM82" s="580" t="b">
        <f t="shared" ca="1" si="23"/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ht="15.7" hidden="1" customHeight="1" x14ac:dyDescent="0.3">
      <c r="A83" s="479"/>
      <c r="B83" s="26">
        <f>'1. Studienberatung T.M.JJ'!B83</f>
        <v>0</v>
      </c>
      <c r="C83" s="576" t="b">
        <f t="shared" si="32"/>
        <v>0</v>
      </c>
      <c r="D83" s="380"/>
      <c r="E83" s="778" t="str">
        <f t="shared" ca="1" si="33"/>
        <v/>
      </c>
      <c r="F83" s="779"/>
      <c r="G83" s="87" t="str">
        <f t="shared" ca="1" si="34"/>
        <v/>
      </c>
      <c r="H83" s="87" t="str">
        <f t="shared" ca="1" si="35"/>
        <v/>
      </c>
      <c r="I83" s="87" t="str">
        <f t="shared" ca="1" si="36"/>
        <v/>
      </c>
      <c r="J83" s="379">
        <f t="shared" ca="1" si="37"/>
        <v>0</v>
      </c>
      <c r="K83" s="379">
        <f t="shared" ca="1" si="38"/>
        <v>0</v>
      </c>
      <c r="L83" s="379">
        <f t="shared" ca="1" si="39"/>
        <v>0</v>
      </c>
      <c r="M83" s="379">
        <f t="shared" ca="1" si="40"/>
        <v>0</v>
      </c>
      <c r="N83" s="230"/>
      <c r="O83" s="225">
        <f t="shared" ca="1" si="41"/>
        <v>0</v>
      </c>
      <c r="P83" s="225">
        <f t="shared" ca="1" si="42"/>
        <v>0</v>
      </c>
      <c r="Q83" s="225">
        <f t="shared" ca="1" si="43"/>
        <v>0</v>
      </c>
      <c r="R83" s="225">
        <f t="shared" ca="1" si="44"/>
        <v>0</v>
      </c>
      <c r="S83" s="32">
        <f t="shared" ca="1" si="52"/>
        <v>0</v>
      </c>
      <c r="T83" s="33">
        <f t="shared" ca="1" si="28"/>
        <v>0</v>
      </c>
      <c r="U83" s="33">
        <f t="shared" ca="1" si="53"/>
        <v>0</v>
      </c>
      <c r="V83" s="33"/>
      <c r="W83" s="231">
        <f t="shared" si="45"/>
        <v>0</v>
      </c>
      <c r="X83" s="51"/>
      <c r="Y83" s="51"/>
      <c r="Z83" s="51"/>
      <c r="AA83" s="51"/>
      <c r="AB83" s="51"/>
      <c r="AC83" s="576" t="b">
        <f t="shared" si="50"/>
        <v>0</v>
      </c>
      <c r="AD83" s="576" t="b">
        <f t="shared" si="51"/>
        <v>0</v>
      </c>
      <c r="AE83" s="583" t="b">
        <f t="shared" ca="1" si="30"/>
        <v>0</v>
      </c>
      <c r="AF83" s="583" t="b">
        <f t="shared" ca="1" si="46"/>
        <v>0</v>
      </c>
      <c r="AG83" s="583">
        <f t="shared" ca="1" si="47"/>
        <v>0</v>
      </c>
      <c r="AH83" s="581" t="b">
        <f t="shared" ca="1" si="31"/>
        <v>0</v>
      </c>
      <c r="AI83" s="584">
        <f t="shared" ca="1" si="48"/>
        <v>0</v>
      </c>
      <c r="AJ83" s="584" t="b">
        <f t="shared" ca="1" si="49"/>
        <v>0</v>
      </c>
      <c r="AK83" s="583" t="b">
        <f t="shared" ca="1" si="19"/>
        <v>0</v>
      </c>
      <c r="AL83" s="580" t="b">
        <f t="shared" ca="1" si="22"/>
        <v>0</v>
      </c>
      <c r="AM83" s="580" t="b">
        <f t="shared" ca="1" si="23"/>
        <v>0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ht="15.7" customHeight="1" x14ac:dyDescent="0.3">
      <c r="A84" s="479"/>
      <c r="C84" s="71"/>
      <c r="D84" s="576"/>
      <c r="E84" s="775"/>
      <c r="F84" s="776"/>
      <c r="G84" s="89"/>
      <c r="H84" s="89"/>
      <c r="I84" s="89"/>
      <c r="J84" s="220"/>
      <c r="K84" s="220"/>
      <c r="L84" s="220"/>
      <c r="M84" s="220"/>
      <c r="N84" s="230"/>
      <c r="O84" s="226"/>
      <c r="P84" s="226"/>
      <c r="Q84" s="226"/>
      <c r="R84" s="226"/>
      <c r="S84" s="32">
        <f t="shared" si="52"/>
        <v>0</v>
      </c>
      <c r="T84" s="33">
        <f t="shared" si="28"/>
        <v>0</v>
      </c>
      <c r="U84" s="33">
        <f t="shared" si="53"/>
        <v>0</v>
      </c>
      <c r="V84" s="33"/>
      <c r="W84" s="51"/>
      <c r="X84" s="51"/>
      <c r="Y84" s="69"/>
      <c r="Z84" s="51"/>
      <c r="AA84" s="51"/>
      <c r="AB84" s="51"/>
      <c r="AC84" s="576"/>
      <c r="AD84" s="576"/>
      <c r="AF84" s="52"/>
      <c r="AG84" s="52"/>
      <c r="AH84"/>
      <c r="AI84"/>
      <c r="AJ84"/>
      <c r="AK84" s="52"/>
      <c r="AL84" s="52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ht="15.7" customHeight="1" x14ac:dyDescent="0.3">
      <c r="A85" s="479"/>
      <c r="C85" s="71"/>
      <c r="D85" s="576"/>
      <c r="E85" s="775"/>
      <c r="F85" s="776"/>
      <c r="G85" s="89"/>
      <c r="H85" s="89"/>
      <c r="I85" s="89"/>
      <c r="J85" s="220"/>
      <c r="K85" s="220"/>
      <c r="L85" s="220"/>
      <c r="M85" s="220"/>
      <c r="N85" s="230"/>
      <c r="O85" s="226"/>
      <c r="P85" s="226"/>
      <c r="Q85" s="226"/>
      <c r="R85" s="226"/>
      <c r="S85" s="32">
        <f t="shared" si="52"/>
        <v>0</v>
      </c>
      <c r="T85" s="33">
        <f t="shared" si="28"/>
        <v>0</v>
      </c>
      <c r="U85" s="33">
        <f t="shared" si="53"/>
        <v>0</v>
      </c>
      <c r="V85" s="33"/>
      <c r="W85" s="51"/>
      <c r="X85" s="51"/>
      <c r="Y85" s="69"/>
      <c r="Z85" s="51"/>
      <c r="AA85" s="51"/>
      <c r="AB85" s="51"/>
      <c r="AC85" s="576"/>
      <c r="AD85" s="576"/>
      <c r="AF85" s="52"/>
      <c r="AG85" s="52"/>
      <c r="AH85"/>
      <c r="AI85"/>
      <c r="AJ85"/>
      <c r="AK85" s="52"/>
      <c r="AL85" s="52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ht="15.7" customHeight="1" x14ac:dyDescent="0.3">
      <c r="A86" s="479"/>
      <c r="C86" s="71"/>
      <c r="D86" s="576"/>
      <c r="E86" s="775"/>
      <c r="F86" s="776"/>
      <c r="G86" s="89"/>
      <c r="H86" s="89"/>
      <c r="I86" s="89"/>
      <c r="J86" s="220"/>
      <c r="K86" s="220"/>
      <c r="L86" s="220"/>
      <c r="M86" s="220"/>
      <c r="N86" s="230"/>
      <c r="O86" s="226"/>
      <c r="P86" s="226"/>
      <c r="Q86" s="226"/>
      <c r="R86" s="226"/>
      <c r="S86" s="32">
        <f t="shared" si="52"/>
        <v>0</v>
      </c>
      <c r="T86" s="33">
        <f t="shared" si="28"/>
        <v>0</v>
      </c>
      <c r="U86" s="33">
        <f t="shared" si="53"/>
        <v>0</v>
      </c>
      <c r="V86" s="33"/>
      <c r="W86" s="51"/>
      <c r="X86" s="51"/>
      <c r="Y86" s="69"/>
      <c r="Z86" s="51"/>
      <c r="AA86" s="51"/>
      <c r="AB86" s="51"/>
      <c r="AC86" s="576"/>
      <c r="AD86" s="576"/>
      <c r="AF86" s="52"/>
      <c r="AG86" s="52"/>
      <c r="AH86"/>
      <c r="AI86"/>
      <c r="AJ86"/>
      <c r="AK86" s="52"/>
      <c r="AL86" s="52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ht="15.7" customHeight="1" x14ac:dyDescent="0.3">
      <c r="A87" s="479"/>
      <c r="C87" s="71"/>
      <c r="D87" s="576"/>
      <c r="E87" s="775"/>
      <c r="F87" s="776"/>
      <c r="G87" s="89"/>
      <c r="H87" s="89"/>
      <c r="I87" s="89"/>
      <c r="J87" s="220"/>
      <c r="K87" s="220"/>
      <c r="L87" s="220"/>
      <c r="M87" s="220"/>
      <c r="N87" s="230"/>
      <c r="O87" s="226"/>
      <c r="P87" s="226"/>
      <c r="Q87" s="226"/>
      <c r="R87" s="226"/>
      <c r="S87" s="32">
        <f t="shared" si="52"/>
        <v>0</v>
      </c>
      <c r="T87" s="33">
        <f t="shared" si="28"/>
        <v>0</v>
      </c>
      <c r="U87" s="33">
        <f t="shared" si="53"/>
        <v>0</v>
      </c>
      <c r="V87" s="33"/>
      <c r="W87" s="51"/>
      <c r="X87" s="51"/>
      <c r="Y87" s="69"/>
      <c r="Z87" s="69"/>
      <c r="AA87" s="69"/>
      <c r="AB87" s="51"/>
      <c r="AC87" s="576"/>
      <c r="AD87" s="576"/>
      <c r="AF87" s="52"/>
      <c r="AG87" s="52"/>
      <c r="AH87"/>
      <c r="AI87"/>
      <c r="AJ87"/>
      <c r="AK87" s="52"/>
      <c r="AL87" s="52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15.7" customHeight="1" x14ac:dyDescent="0.3">
      <c r="A88" s="479"/>
      <c r="C88" s="71"/>
      <c r="D88" s="576"/>
      <c r="E88" s="775"/>
      <c r="F88" s="776"/>
      <c r="G88" s="89"/>
      <c r="H88" s="89"/>
      <c r="I88" s="89"/>
      <c r="J88" s="220"/>
      <c r="K88" s="220"/>
      <c r="L88" s="220"/>
      <c r="M88" s="220"/>
      <c r="N88" s="230"/>
      <c r="O88" s="226"/>
      <c r="P88" s="226"/>
      <c r="Q88" s="226"/>
      <c r="R88" s="226"/>
      <c r="S88" s="32">
        <f t="shared" si="52"/>
        <v>0</v>
      </c>
      <c r="T88" s="33">
        <f t="shared" si="28"/>
        <v>0</v>
      </c>
      <c r="U88" s="33">
        <f t="shared" si="53"/>
        <v>0</v>
      </c>
      <c r="V88" s="33"/>
      <c r="W88" s="51"/>
      <c r="X88" s="51"/>
      <c r="Y88" s="51"/>
      <c r="Z88" s="51"/>
      <c r="AA88" s="51"/>
      <c r="AB88" s="51"/>
      <c r="AC88" s="576"/>
      <c r="AD88" s="576"/>
      <c r="AF88" s="52"/>
      <c r="AG88" s="52"/>
      <c r="AH88"/>
      <c r="AI88"/>
      <c r="AJ88"/>
      <c r="AK88" s="52"/>
      <c r="AL88" s="52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15.7" customHeight="1" x14ac:dyDescent="0.3">
      <c r="A89" s="479"/>
      <c r="C89" s="71"/>
      <c r="D89" s="576"/>
      <c r="E89" s="775"/>
      <c r="F89" s="776"/>
      <c r="G89" s="89"/>
      <c r="H89" s="89"/>
      <c r="I89" s="89"/>
      <c r="J89" s="220"/>
      <c r="K89" s="220"/>
      <c r="L89" s="220"/>
      <c r="M89" s="220"/>
      <c r="N89" s="230"/>
      <c r="O89" s="226"/>
      <c r="P89" s="226"/>
      <c r="Q89" s="226"/>
      <c r="R89" s="226"/>
      <c r="S89" s="32">
        <f t="shared" si="52"/>
        <v>0</v>
      </c>
      <c r="T89" s="33">
        <f t="shared" si="28"/>
        <v>0</v>
      </c>
      <c r="U89" s="33">
        <f t="shared" si="53"/>
        <v>0</v>
      </c>
      <c r="V89" s="33"/>
      <c r="W89" s="51"/>
      <c r="X89" s="51"/>
      <c r="Y89" s="51"/>
      <c r="Z89" s="51"/>
      <c r="AA89" s="51"/>
      <c r="AB89" s="51"/>
      <c r="AC89" s="576"/>
      <c r="AD89" s="576"/>
      <c r="AF89" s="52"/>
      <c r="AG89" s="52"/>
      <c r="AH89"/>
      <c r="AI89"/>
      <c r="AJ89"/>
      <c r="AK89" s="52"/>
      <c r="AL89" s="52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ht="15.7" customHeight="1" x14ac:dyDescent="0.3">
      <c r="A90" s="479"/>
      <c r="C90" s="71"/>
      <c r="D90" s="576"/>
      <c r="E90" s="775"/>
      <c r="F90" s="776"/>
      <c r="G90" s="89"/>
      <c r="H90" s="89"/>
      <c r="I90" s="89"/>
      <c r="J90" s="220"/>
      <c r="K90" s="220"/>
      <c r="L90" s="220"/>
      <c r="M90" s="220"/>
      <c r="N90" s="230"/>
      <c r="O90" s="226"/>
      <c r="P90" s="226"/>
      <c r="Q90" s="226"/>
      <c r="R90" s="226"/>
      <c r="S90" s="32">
        <f t="shared" si="52"/>
        <v>0</v>
      </c>
      <c r="T90" s="33">
        <f t="shared" si="28"/>
        <v>0</v>
      </c>
      <c r="U90" s="33">
        <f t="shared" si="53"/>
        <v>0</v>
      </c>
      <c r="V90" s="33"/>
      <c r="W90" s="51"/>
      <c r="X90" s="51"/>
      <c r="Y90" s="51"/>
      <c r="Z90" s="51"/>
      <c r="AA90" s="51"/>
      <c r="AB90" s="51"/>
      <c r="AC90" s="576"/>
      <c r="AD90" s="576"/>
      <c r="AF90" s="52"/>
      <c r="AG90" s="52"/>
      <c r="AH90"/>
      <c r="AI90"/>
      <c r="AJ90"/>
      <c r="AK90" s="52"/>
      <c r="AL90" s="52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ht="15.7" customHeight="1" x14ac:dyDescent="0.3">
      <c r="A91" s="479"/>
      <c r="C91" s="71"/>
      <c r="D91" s="576"/>
      <c r="E91" s="775"/>
      <c r="F91" s="776"/>
      <c r="G91" s="89"/>
      <c r="H91" s="89"/>
      <c r="I91" s="89"/>
      <c r="J91" s="220"/>
      <c r="K91" s="220"/>
      <c r="L91" s="220"/>
      <c r="M91" s="220"/>
      <c r="N91" s="230"/>
      <c r="O91" s="226"/>
      <c r="P91" s="226"/>
      <c r="Q91" s="226"/>
      <c r="R91" s="226"/>
      <c r="S91" s="32">
        <f t="shared" si="52"/>
        <v>0</v>
      </c>
      <c r="T91" s="33">
        <f t="shared" si="28"/>
        <v>0</v>
      </c>
      <c r="U91" s="33">
        <f t="shared" si="53"/>
        <v>0</v>
      </c>
      <c r="V91" s="33"/>
      <c r="W91" s="51"/>
      <c r="X91" s="51"/>
      <c r="Y91" s="51"/>
      <c r="Z91" s="51"/>
      <c r="AA91" s="51"/>
      <c r="AB91" s="51"/>
      <c r="AC91" s="576"/>
      <c r="AD91" s="576"/>
      <c r="AF91" s="52"/>
      <c r="AG91" s="52"/>
      <c r="AH91"/>
      <c r="AI91"/>
      <c r="AJ91"/>
      <c r="AK91" s="52"/>
      <c r="AL91" s="52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5.7" customHeight="1" x14ac:dyDescent="0.3">
      <c r="A92" s="479"/>
      <c r="C92" s="71"/>
      <c r="D92" s="576"/>
      <c r="E92" s="775"/>
      <c r="F92" s="776"/>
      <c r="G92" s="89"/>
      <c r="H92" s="89"/>
      <c r="I92" s="89"/>
      <c r="J92" s="220"/>
      <c r="K92" s="220"/>
      <c r="L92" s="220"/>
      <c r="M92" s="220"/>
      <c r="N92" s="230"/>
      <c r="O92" s="226"/>
      <c r="P92" s="226"/>
      <c r="Q92" s="226"/>
      <c r="R92" s="226"/>
      <c r="S92" s="32">
        <f t="shared" si="52"/>
        <v>0</v>
      </c>
      <c r="T92" s="33">
        <f t="shared" si="28"/>
        <v>0</v>
      </c>
      <c r="U92" s="33">
        <f t="shared" si="53"/>
        <v>0</v>
      </c>
      <c r="V92" s="33"/>
      <c r="W92" s="51"/>
      <c r="X92" s="51"/>
      <c r="Y92" s="51"/>
      <c r="Z92" s="51"/>
      <c r="AA92" s="51"/>
      <c r="AB92" s="51"/>
      <c r="AC92" s="576"/>
      <c r="AD92" s="576"/>
      <c r="AF92" s="52"/>
      <c r="AG92" s="52"/>
      <c r="AH92"/>
      <c r="AI92"/>
      <c r="AJ92"/>
      <c r="AK92" s="52"/>
      <c r="AL92" s="52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1:52" ht="15.7" customHeight="1" x14ac:dyDescent="0.3">
      <c r="A93" s="479"/>
      <c r="C93" s="71"/>
      <c r="D93" s="576"/>
      <c r="E93" s="775"/>
      <c r="F93" s="776"/>
      <c r="G93" s="89"/>
      <c r="H93" s="89"/>
      <c r="I93" s="89"/>
      <c r="J93" s="220"/>
      <c r="K93" s="220"/>
      <c r="L93" s="220"/>
      <c r="M93" s="220"/>
      <c r="N93" s="230"/>
      <c r="O93" s="226"/>
      <c r="P93" s="226"/>
      <c r="Q93" s="226"/>
      <c r="R93" s="226"/>
      <c r="S93" s="32">
        <f t="shared" si="52"/>
        <v>0</v>
      </c>
      <c r="T93" s="33">
        <f t="shared" si="28"/>
        <v>0</v>
      </c>
      <c r="U93" s="33">
        <f t="shared" si="53"/>
        <v>0</v>
      </c>
      <c r="V93" s="33"/>
      <c r="W93" s="51"/>
      <c r="X93" s="51"/>
      <c r="Y93" s="51"/>
      <c r="Z93" s="51"/>
      <c r="AA93" s="51"/>
      <c r="AB93" s="51"/>
      <c r="AC93" s="576"/>
      <c r="AD93" s="576"/>
      <c r="AF93" s="52"/>
      <c r="AG93" s="52"/>
      <c r="AH93"/>
      <c r="AI93"/>
      <c r="AJ93"/>
      <c r="AK93" s="52"/>
      <c r="AL93" s="52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ht="15.7" customHeight="1" x14ac:dyDescent="0.3">
      <c r="A94" s="479"/>
      <c r="C94" s="71"/>
      <c r="D94" s="576"/>
      <c r="E94" s="775"/>
      <c r="F94" s="776"/>
      <c r="G94" s="89"/>
      <c r="H94" s="89"/>
      <c r="I94" s="89"/>
      <c r="J94" s="220"/>
      <c r="K94" s="220"/>
      <c r="L94" s="220"/>
      <c r="M94" s="220"/>
      <c r="N94" s="230"/>
      <c r="O94" s="226"/>
      <c r="P94" s="226"/>
      <c r="Q94" s="226"/>
      <c r="R94" s="226"/>
      <c r="S94" s="32">
        <f t="shared" si="52"/>
        <v>0</v>
      </c>
      <c r="T94" s="33">
        <f t="shared" si="28"/>
        <v>0</v>
      </c>
      <c r="U94" s="33">
        <f t="shared" si="53"/>
        <v>0</v>
      </c>
      <c r="V94" s="33"/>
      <c r="W94" s="51"/>
      <c r="X94" s="51"/>
      <c r="Y94" s="51"/>
      <c r="Z94" s="51"/>
      <c r="AA94" s="51"/>
      <c r="AB94" s="51"/>
      <c r="AC94" s="576"/>
      <c r="AD94" s="576"/>
      <c r="AF94" s="52"/>
      <c r="AG94" s="52"/>
      <c r="AH94"/>
      <c r="AI94"/>
      <c r="AJ94"/>
      <c r="AK94" s="52"/>
      <c r="AL94" s="52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ht="15.7" customHeight="1" x14ac:dyDescent="0.3">
      <c r="A95" s="479"/>
      <c r="C95" s="71"/>
      <c r="D95" s="576"/>
      <c r="E95" s="775"/>
      <c r="F95" s="776"/>
      <c r="G95" s="89"/>
      <c r="H95" s="89"/>
      <c r="I95" s="89"/>
      <c r="J95" s="220"/>
      <c r="K95" s="220"/>
      <c r="L95" s="220"/>
      <c r="M95" s="220"/>
      <c r="N95" s="230"/>
      <c r="O95" s="226"/>
      <c r="P95" s="226"/>
      <c r="Q95" s="226"/>
      <c r="R95" s="226"/>
      <c r="S95" s="32">
        <f t="shared" si="52"/>
        <v>0</v>
      </c>
      <c r="T95" s="33">
        <f t="shared" si="28"/>
        <v>0</v>
      </c>
      <c r="U95" s="33">
        <f t="shared" si="53"/>
        <v>0</v>
      </c>
      <c r="V95" s="33"/>
      <c r="W95" s="51"/>
      <c r="X95" s="51"/>
      <c r="Y95" s="51"/>
      <c r="Z95" s="51"/>
      <c r="AA95" s="51"/>
      <c r="AB95" s="51"/>
      <c r="AC95" s="576"/>
      <c r="AD95" s="576"/>
      <c r="AF95" s="52"/>
      <c r="AG95" s="52"/>
      <c r="AH95"/>
      <c r="AI95"/>
      <c r="AJ95"/>
      <c r="AK95" s="52"/>
      <c r="AL95" s="52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5.7" customHeight="1" x14ac:dyDescent="0.3">
      <c r="A96" s="479"/>
      <c r="C96" s="71"/>
      <c r="D96" s="576"/>
      <c r="E96" s="775"/>
      <c r="F96" s="776"/>
      <c r="G96" s="89"/>
      <c r="H96" s="89"/>
      <c r="I96" s="89"/>
      <c r="J96" s="220"/>
      <c r="K96" s="220"/>
      <c r="L96" s="220"/>
      <c r="M96" s="220"/>
      <c r="N96" s="230"/>
      <c r="O96" s="226"/>
      <c r="P96" s="226"/>
      <c r="Q96" s="226"/>
      <c r="R96" s="226"/>
      <c r="S96" s="32">
        <f t="shared" si="52"/>
        <v>0</v>
      </c>
      <c r="T96" s="33">
        <f t="shared" si="28"/>
        <v>0</v>
      </c>
      <c r="U96" s="33">
        <f t="shared" si="53"/>
        <v>0</v>
      </c>
      <c r="V96" s="33"/>
      <c r="W96" s="51"/>
      <c r="X96" s="51"/>
      <c r="Y96" s="51"/>
      <c r="Z96" s="51"/>
      <c r="AA96" s="51"/>
      <c r="AB96" s="51"/>
      <c r="AC96" s="576"/>
      <c r="AD96" s="576"/>
      <c r="AF96" s="52"/>
      <c r="AG96" s="52"/>
      <c r="AH96"/>
      <c r="AI96"/>
      <c r="AJ96"/>
      <c r="AK96" s="52"/>
      <c r="AL96" s="52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ht="15.7" customHeight="1" x14ac:dyDescent="0.3">
      <c r="A97" s="479"/>
      <c r="C97" s="71"/>
      <c r="D97" s="576"/>
      <c r="E97" s="775"/>
      <c r="F97" s="776"/>
      <c r="G97" s="89"/>
      <c r="H97" s="89"/>
      <c r="I97" s="89"/>
      <c r="J97" s="220"/>
      <c r="K97" s="220"/>
      <c r="L97" s="220"/>
      <c r="M97" s="220"/>
      <c r="N97" s="230"/>
      <c r="O97" s="226"/>
      <c r="P97" s="226"/>
      <c r="Q97" s="226"/>
      <c r="R97" s="226"/>
      <c r="S97" s="32">
        <f t="shared" si="52"/>
        <v>0</v>
      </c>
      <c r="T97" s="33">
        <f t="shared" si="28"/>
        <v>0</v>
      </c>
      <c r="U97" s="33">
        <f t="shared" si="53"/>
        <v>0</v>
      </c>
      <c r="V97" s="33"/>
      <c r="W97" s="51"/>
      <c r="X97" s="51"/>
      <c r="Y97" s="51"/>
      <c r="Z97" s="51"/>
      <c r="AA97" s="51"/>
      <c r="AB97" s="51"/>
      <c r="AC97" s="576"/>
      <c r="AD97" s="576"/>
      <c r="AF97" s="52"/>
      <c r="AG97" s="52"/>
      <c r="AH97"/>
      <c r="AI97"/>
      <c r="AJ97"/>
      <c r="AK97" s="52"/>
      <c r="AL97" s="52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ht="15.7" customHeight="1" x14ac:dyDescent="0.3">
      <c r="A98" s="479"/>
      <c r="C98" s="71"/>
      <c r="D98" s="576"/>
      <c r="E98" s="775"/>
      <c r="F98" s="776"/>
      <c r="G98" s="89"/>
      <c r="H98" s="89"/>
      <c r="I98" s="89"/>
      <c r="J98" s="220"/>
      <c r="K98" s="220"/>
      <c r="L98" s="220"/>
      <c r="M98" s="220"/>
      <c r="N98" s="230"/>
      <c r="O98" s="226"/>
      <c r="P98" s="226"/>
      <c r="Q98" s="226"/>
      <c r="R98" s="226"/>
      <c r="S98" s="32">
        <f t="shared" si="52"/>
        <v>0</v>
      </c>
      <c r="T98" s="33">
        <f t="shared" si="28"/>
        <v>0</v>
      </c>
      <c r="U98" s="33">
        <f t="shared" si="53"/>
        <v>0</v>
      </c>
      <c r="V98" s="33"/>
      <c r="W98" s="51"/>
      <c r="X98" s="51"/>
      <c r="Y98" s="51"/>
      <c r="Z98" s="51"/>
      <c r="AA98" s="51"/>
      <c r="AB98" s="51"/>
      <c r="AC98" s="576"/>
      <c r="AD98" s="576"/>
      <c r="AF98" s="52"/>
      <c r="AG98" s="52"/>
      <c r="AH98"/>
      <c r="AI98"/>
      <c r="AJ98"/>
      <c r="AK98" s="52"/>
      <c r="AL98" s="52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ht="15.7" customHeight="1" x14ac:dyDescent="0.3">
      <c r="A99" s="479"/>
      <c r="C99" s="71"/>
      <c r="D99" s="576"/>
      <c r="E99" s="775"/>
      <c r="F99" s="776"/>
      <c r="G99" s="89"/>
      <c r="H99" s="89"/>
      <c r="I99" s="89"/>
      <c r="J99" s="220"/>
      <c r="K99" s="220"/>
      <c r="L99" s="220"/>
      <c r="M99" s="220"/>
      <c r="N99" s="230"/>
      <c r="O99" s="226"/>
      <c r="P99" s="226"/>
      <c r="Q99" s="226"/>
      <c r="R99" s="226"/>
      <c r="S99" s="32">
        <f t="shared" si="52"/>
        <v>0</v>
      </c>
      <c r="T99" s="33">
        <f t="shared" si="28"/>
        <v>0</v>
      </c>
      <c r="U99" s="33">
        <f t="shared" si="53"/>
        <v>0</v>
      </c>
      <c r="V99" s="33"/>
      <c r="W99" s="51"/>
      <c r="X99" s="51"/>
      <c r="Y99" s="51"/>
      <c r="Z99" s="51"/>
      <c r="AA99" s="51"/>
      <c r="AB99" s="51"/>
      <c r="AC99" s="576"/>
      <c r="AD99" s="576"/>
      <c r="AF99" s="52"/>
      <c r="AG99" s="52"/>
      <c r="AH99"/>
      <c r="AI99"/>
      <c r="AJ99"/>
      <c r="AK99" s="52"/>
      <c r="AL99" s="52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ht="15.7" customHeight="1" x14ac:dyDescent="0.3">
      <c r="A100" s="479"/>
      <c r="C100" s="71"/>
      <c r="D100" s="576"/>
      <c r="E100" s="775"/>
      <c r="F100" s="776"/>
      <c r="G100" s="89"/>
      <c r="H100" s="89"/>
      <c r="I100" s="89"/>
      <c r="J100" s="220"/>
      <c r="K100" s="220"/>
      <c r="L100" s="220"/>
      <c r="M100" s="220"/>
      <c r="N100" s="230"/>
      <c r="O100" s="226"/>
      <c r="P100" s="226"/>
      <c r="Q100" s="226"/>
      <c r="R100" s="226"/>
      <c r="S100" s="32">
        <f t="shared" si="52"/>
        <v>0</v>
      </c>
      <c r="T100" s="33">
        <f t="shared" si="28"/>
        <v>0</v>
      </c>
      <c r="U100" s="33">
        <f t="shared" si="53"/>
        <v>0</v>
      </c>
      <c r="V100" s="33"/>
      <c r="W100" s="51"/>
      <c r="X100" s="51"/>
      <c r="Y100" s="51"/>
      <c r="Z100" s="51"/>
      <c r="AA100" s="51"/>
      <c r="AB100" s="51"/>
      <c r="AC100" s="576"/>
      <c r="AD100" s="576"/>
      <c r="AF100" s="52"/>
      <c r="AG100" s="52"/>
      <c r="AH100"/>
      <c r="AI100"/>
      <c r="AJ100"/>
      <c r="AK100" s="52"/>
      <c r="AL100" s="52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ht="15.7" customHeight="1" x14ac:dyDescent="0.3">
      <c r="A101" s="479"/>
      <c r="C101" s="71"/>
      <c r="D101" s="576"/>
      <c r="E101" s="775"/>
      <c r="F101" s="776"/>
      <c r="G101" s="89"/>
      <c r="H101" s="89"/>
      <c r="I101" s="89"/>
      <c r="J101" s="220"/>
      <c r="K101" s="220"/>
      <c r="L101" s="220"/>
      <c r="M101" s="220"/>
      <c r="N101" s="230"/>
      <c r="O101" s="226"/>
      <c r="P101" s="226"/>
      <c r="Q101" s="226"/>
      <c r="R101" s="226"/>
      <c r="S101" s="32">
        <f t="shared" si="52"/>
        <v>0</v>
      </c>
      <c r="T101" s="33">
        <f t="shared" si="28"/>
        <v>0</v>
      </c>
      <c r="U101" s="33">
        <f t="shared" si="53"/>
        <v>0</v>
      </c>
      <c r="V101" s="33"/>
      <c r="W101" s="51"/>
      <c r="X101" s="51"/>
      <c r="Y101" s="51"/>
      <c r="Z101" s="51"/>
      <c r="AA101" s="51"/>
      <c r="AB101" s="51"/>
      <c r="AC101" s="576"/>
      <c r="AD101" s="576"/>
      <c r="AF101" s="52"/>
      <c r="AG101" s="52"/>
      <c r="AH101"/>
      <c r="AI101"/>
      <c r="AJ101"/>
      <c r="AK101" s="52"/>
      <c r="AL101" s="52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ht="15.7" customHeight="1" x14ac:dyDescent="0.3">
      <c r="A102" s="479"/>
      <c r="C102" s="71"/>
      <c r="D102" s="576"/>
      <c r="E102" s="775"/>
      <c r="F102" s="776"/>
      <c r="G102" s="89"/>
      <c r="H102" s="89"/>
      <c r="I102" s="89"/>
      <c r="J102" s="220"/>
      <c r="K102" s="220"/>
      <c r="L102" s="220"/>
      <c r="M102" s="220"/>
      <c r="N102" s="230"/>
      <c r="O102" s="226"/>
      <c r="P102" s="226"/>
      <c r="Q102" s="226"/>
      <c r="R102" s="226"/>
      <c r="S102" s="32">
        <f t="shared" si="52"/>
        <v>0</v>
      </c>
      <c r="T102" s="33">
        <f t="shared" si="28"/>
        <v>0</v>
      </c>
      <c r="U102" s="33">
        <f t="shared" si="53"/>
        <v>0</v>
      </c>
      <c r="V102" s="33"/>
      <c r="W102" s="51"/>
      <c r="X102" s="51"/>
      <c r="Y102" s="51"/>
      <c r="Z102" s="51"/>
      <c r="AA102" s="51"/>
      <c r="AB102" s="51"/>
      <c r="AC102" s="576"/>
      <c r="AD102" s="576"/>
      <c r="AF102" s="52"/>
      <c r="AG102" s="52"/>
      <c r="AH102"/>
      <c r="AI102"/>
      <c r="AJ102"/>
      <c r="AK102" s="52"/>
      <c r="AL102" s="52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ht="15.7" customHeight="1" x14ac:dyDescent="0.3">
      <c r="A103" s="479"/>
      <c r="C103" s="71"/>
      <c r="D103" s="576"/>
      <c r="E103" s="775"/>
      <c r="F103" s="776"/>
      <c r="G103" s="89"/>
      <c r="H103" s="89"/>
      <c r="I103" s="89"/>
      <c r="J103" s="220"/>
      <c r="K103" s="220"/>
      <c r="L103" s="220"/>
      <c r="M103" s="220"/>
      <c r="N103" s="230"/>
      <c r="O103" s="226"/>
      <c r="P103" s="226"/>
      <c r="Q103" s="226"/>
      <c r="R103" s="226"/>
      <c r="S103" s="32">
        <f t="shared" si="52"/>
        <v>0</v>
      </c>
      <c r="T103" s="33">
        <f t="shared" si="28"/>
        <v>0</v>
      </c>
      <c r="U103" s="33">
        <f t="shared" si="53"/>
        <v>0</v>
      </c>
      <c r="V103" s="33"/>
      <c r="W103" s="51"/>
      <c r="X103" s="51"/>
      <c r="Y103" s="51"/>
      <c r="Z103" s="51"/>
      <c r="AA103" s="51"/>
      <c r="AB103" s="51"/>
      <c r="AC103" s="51"/>
      <c r="AD103" s="51"/>
      <c r="AF103" s="52"/>
      <c r="AG103" s="52"/>
      <c r="AH103"/>
      <c r="AI103"/>
      <c r="AJ103"/>
      <c r="AK103" s="52"/>
      <c r="AL103" s="52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ht="15.7" customHeight="1" x14ac:dyDescent="0.3">
      <c r="A104" s="479"/>
      <c r="C104" s="71"/>
      <c r="D104" s="576"/>
      <c r="E104" s="775"/>
      <c r="F104" s="776"/>
      <c r="G104" s="89"/>
      <c r="H104" s="89"/>
      <c r="I104" s="89"/>
      <c r="J104" s="220"/>
      <c r="K104" s="220"/>
      <c r="L104" s="220"/>
      <c r="M104" s="220"/>
      <c r="N104" s="230"/>
      <c r="O104" s="226"/>
      <c r="P104" s="226"/>
      <c r="Q104" s="226"/>
      <c r="R104" s="226"/>
      <c r="S104" s="32">
        <f t="shared" si="52"/>
        <v>0</v>
      </c>
      <c r="T104" s="33">
        <f t="shared" si="28"/>
        <v>0</v>
      </c>
      <c r="U104" s="33">
        <f t="shared" si="53"/>
        <v>0</v>
      </c>
      <c r="V104" s="33"/>
      <c r="W104" s="51"/>
      <c r="X104" s="51"/>
      <c r="Y104" s="51"/>
      <c r="Z104" s="51"/>
      <c r="AA104" s="51"/>
      <c r="AB104" s="51"/>
      <c r="AC104" s="51"/>
      <c r="AD104" s="51"/>
      <c r="AF104" s="52"/>
      <c r="AG104" s="52"/>
      <c r="AH104"/>
      <c r="AI104"/>
      <c r="AJ104"/>
      <c r="AK104" s="52"/>
      <c r="AL104" s="52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ht="15.7" customHeight="1" x14ac:dyDescent="0.3">
      <c r="A105" s="479"/>
      <c r="C105" s="71"/>
      <c r="D105" s="576"/>
      <c r="E105" s="775"/>
      <c r="F105" s="776"/>
      <c r="G105" s="89"/>
      <c r="H105" s="89"/>
      <c r="I105" s="89"/>
      <c r="J105" s="220"/>
      <c r="K105" s="220"/>
      <c r="L105" s="220"/>
      <c r="M105" s="220"/>
      <c r="N105" s="230"/>
      <c r="O105" s="226"/>
      <c r="P105" s="226"/>
      <c r="Q105" s="226"/>
      <c r="R105" s="226"/>
      <c r="S105" s="32">
        <f t="shared" si="52"/>
        <v>0</v>
      </c>
      <c r="T105" s="33">
        <f t="shared" ref="T105:T112" si="54">IF(S105&gt;0, 1, 0)</f>
        <v>0</v>
      </c>
      <c r="U105" s="33">
        <f t="shared" si="53"/>
        <v>0</v>
      </c>
      <c r="V105" s="33"/>
      <c r="W105" s="51"/>
      <c r="X105" s="51"/>
      <c r="Y105" s="51"/>
      <c r="Z105" s="51"/>
      <c r="AA105" s="51"/>
      <c r="AB105" s="51"/>
      <c r="AC105" s="51"/>
      <c r="AD105" s="51"/>
      <c r="AF105" s="52"/>
      <c r="AG105" s="52"/>
      <c r="AH105"/>
      <c r="AI105"/>
      <c r="AJ105"/>
      <c r="AK105" s="52"/>
      <c r="AL105" s="52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5.7" customHeight="1" x14ac:dyDescent="0.3">
      <c r="A106" s="479"/>
      <c r="C106" s="71"/>
      <c r="D106" s="576"/>
      <c r="E106" s="775"/>
      <c r="F106" s="776"/>
      <c r="G106" s="89"/>
      <c r="H106" s="89"/>
      <c r="I106" s="89"/>
      <c r="J106" s="220"/>
      <c r="K106" s="220"/>
      <c r="L106" s="220"/>
      <c r="M106" s="220"/>
      <c r="N106" s="230"/>
      <c r="O106" s="226"/>
      <c r="P106" s="226"/>
      <c r="Q106" s="226"/>
      <c r="R106" s="226"/>
      <c r="S106" s="32">
        <f t="shared" si="52"/>
        <v>0</v>
      </c>
      <c r="T106" s="33">
        <f t="shared" si="54"/>
        <v>0</v>
      </c>
      <c r="U106" s="33">
        <f t="shared" si="53"/>
        <v>0</v>
      </c>
      <c r="V106" s="33"/>
      <c r="W106" s="51"/>
      <c r="X106" s="51"/>
      <c r="Y106" s="51"/>
      <c r="Z106" s="51"/>
      <c r="AA106" s="51"/>
      <c r="AB106" s="51"/>
      <c r="AC106" s="51"/>
      <c r="AD106" s="51"/>
      <c r="AF106" s="52"/>
      <c r="AG106" s="52"/>
      <c r="AH106"/>
      <c r="AI106"/>
      <c r="AJ106"/>
      <c r="AK106" s="52"/>
      <c r="AL106" s="52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1:52" ht="15.7" customHeight="1" x14ac:dyDescent="0.3">
      <c r="A107" s="479"/>
      <c r="C107" s="71"/>
      <c r="D107" s="576"/>
      <c r="E107" s="775"/>
      <c r="F107" s="776"/>
      <c r="G107" s="89"/>
      <c r="H107" s="89"/>
      <c r="I107" s="89"/>
      <c r="J107" s="220"/>
      <c r="K107" s="220"/>
      <c r="L107" s="220"/>
      <c r="M107" s="220"/>
      <c r="N107" s="230"/>
      <c r="O107" s="226"/>
      <c r="P107" s="226"/>
      <c r="Q107" s="226"/>
      <c r="R107" s="226"/>
      <c r="S107" s="32">
        <f t="shared" si="52"/>
        <v>0</v>
      </c>
      <c r="T107" s="33">
        <f t="shared" si="54"/>
        <v>0</v>
      </c>
      <c r="U107" s="33">
        <f t="shared" si="53"/>
        <v>0</v>
      </c>
      <c r="V107" s="33"/>
      <c r="W107" s="51"/>
      <c r="X107" s="51"/>
      <c r="Y107" s="51"/>
      <c r="Z107" s="51"/>
      <c r="AA107" s="51"/>
      <c r="AB107" s="51"/>
      <c r="AC107" s="51"/>
      <c r="AD107" s="51"/>
      <c r="AF107" s="52"/>
      <c r="AG107" s="52"/>
      <c r="AH107"/>
      <c r="AI107"/>
      <c r="AJ107"/>
      <c r="AK107" s="52"/>
      <c r="AL107" s="52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1:52" ht="15.7" customHeight="1" x14ac:dyDescent="0.3">
      <c r="A108" s="479"/>
      <c r="C108" s="71"/>
      <c r="D108" s="576"/>
      <c r="E108" s="775"/>
      <c r="F108" s="776"/>
      <c r="G108" s="89"/>
      <c r="H108" s="89"/>
      <c r="I108" s="89"/>
      <c r="J108" s="220"/>
      <c r="K108" s="220"/>
      <c r="L108" s="220"/>
      <c r="M108" s="220"/>
      <c r="N108" s="230"/>
      <c r="O108" s="226"/>
      <c r="P108" s="226"/>
      <c r="Q108" s="226"/>
      <c r="R108" s="226"/>
      <c r="S108" s="32">
        <f t="shared" si="52"/>
        <v>0</v>
      </c>
      <c r="T108" s="33">
        <f t="shared" si="54"/>
        <v>0</v>
      </c>
      <c r="U108" s="33">
        <f t="shared" si="53"/>
        <v>0</v>
      </c>
      <c r="V108" s="33"/>
      <c r="W108" s="51"/>
      <c r="X108" s="51"/>
      <c r="Y108" s="51"/>
      <c r="Z108" s="51"/>
      <c r="AA108" s="51"/>
      <c r="AB108" s="51"/>
      <c r="AC108" s="51"/>
      <c r="AD108" s="51"/>
      <c r="AF108" s="52"/>
      <c r="AG108" s="52"/>
      <c r="AH108"/>
      <c r="AI108"/>
      <c r="AJ108"/>
      <c r="AK108" s="52"/>
      <c r="AL108" s="52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1:52" ht="15.7" customHeight="1" x14ac:dyDescent="0.3">
      <c r="A109" s="479"/>
      <c r="C109" s="71"/>
      <c r="D109" s="576"/>
      <c r="E109" s="775"/>
      <c r="F109" s="776"/>
      <c r="G109" s="89"/>
      <c r="H109" s="89"/>
      <c r="I109" s="89"/>
      <c r="J109" s="220"/>
      <c r="K109" s="220"/>
      <c r="L109" s="220"/>
      <c r="M109" s="220"/>
      <c r="N109" s="230"/>
      <c r="O109" s="226"/>
      <c r="P109" s="226"/>
      <c r="Q109" s="226"/>
      <c r="R109" s="226"/>
      <c r="S109" s="32">
        <f t="shared" si="52"/>
        <v>0</v>
      </c>
      <c r="T109" s="33">
        <f t="shared" si="54"/>
        <v>0</v>
      </c>
      <c r="U109" s="33">
        <f t="shared" si="53"/>
        <v>0</v>
      </c>
      <c r="V109" s="33"/>
      <c r="W109" s="51"/>
      <c r="X109" s="51"/>
      <c r="Y109" s="51"/>
      <c r="Z109" s="51"/>
      <c r="AA109" s="51"/>
      <c r="AB109" s="51"/>
      <c r="AC109" s="51"/>
      <c r="AD109" s="51"/>
      <c r="AF109" s="52"/>
      <c r="AG109" s="52"/>
      <c r="AH109"/>
      <c r="AI109"/>
      <c r="AJ109"/>
      <c r="AK109" s="52"/>
      <c r="AL109" s="52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1:52" ht="15.7" customHeight="1" x14ac:dyDescent="0.3">
      <c r="A110" s="479"/>
      <c r="C110" s="71"/>
      <c r="D110" s="576"/>
      <c r="E110" s="775"/>
      <c r="F110" s="776"/>
      <c r="G110" s="89"/>
      <c r="H110" s="89"/>
      <c r="I110" s="89"/>
      <c r="J110" s="220"/>
      <c r="K110" s="220"/>
      <c r="L110" s="220"/>
      <c r="M110" s="220"/>
      <c r="N110" s="230"/>
      <c r="O110" s="226"/>
      <c r="P110" s="226"/>
      <c r="Q110" s="226"/>
      <c r="R110" s="226"/>
      <c r="S110" s="32">
        <f>SUM(J110:M110)*N110</f>
        <v>0</v>
      </c>
      <c r="T110" s="33">
        <f t="shared" si="54"/>
        <v>0</v>
      </c>
      <c r="U110" s="33">
        <f>T110*SUM(J110:M110)</f>
        <v>0</v>
      </c>
      <c r="V110" s="33"/>
      <c r="W110" s="51"/>
      <c r="X110" s="51"/>
      <c r="Y110" s="51"/>
      <c r="Z110" s="51"/>
      <c r="AA110" s="51"/>
      <c r="AB110" s="51"/>
      <c r="AC110" s="51"/>
      <c r="AD110" s="51"/>
      <c r="AF110" s="52"/>
      <c r="AG110" s="52"/>
      <c r="AH110"/>
      <c r="AI110"/>
      <c r="AJ110"/>
      <c r="AK110" s="52"/>
      <c r="AL110" s="52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1:52" ht="15.7" customHeight="1" x14ac:dyDescent="0.3">
      <c r="A111" s="479"/>
      <c r="C111" s="71"/>
      <c r="D111" s="576"/>
      <c r="E111" s="775"/>
      <c r="F111" s="776"/>
      <c r="G111" s="89"/>
      <c r="H111" s="89"/>
      <c r="I111" s="89"/>
      <c r="J111" s="220"/>
      <c r="K111" s="220"/>
      <c r="L111" s="220"/>
      <c r="M111" s="220"/>
      <c r="N111" s="230"/>
      <c r="O111" s="226"/>
      <c r="P111" s="226"/>
      <c r="Q111" s="226"/>
      <c r="R111" s="226"/>
      <c r="S111" s="32">
        <f>SUM(J111:M111)*N111</f>
        <v>0</v>
      </c>
      <c r="T111" s="33">
        <f t="shared" si="54"/>
        <v>0</v>
      </c>
      <c r="U111" s="33">
        <f>T111*SUM(J111:M111)</f>
        <v>0</v>
      </c>
      <c r="V111" s="33"/>
      <c r="W111" s="51"/>
      <c r="X111" s="51"/>
      <c r="Y111" s="51"/>
      <c r="Z111" s="51"/>
      <c r="AA111" s="51"/>
      <c r="AB111" s="51"/>
      <c r="AC111" s="51"/>
      <c r="AD111" s="51"/>
      <c r="AF111" s="52"/>
      <c r="AG111" s="52"/>
      <c r="AH111"/>
      <c r="AI111"/>
      <c r="AJ111"/>
      <c r="AK111" s="52"/>
      <c r="AL111" s="52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1:52" ht="15.7" customHeight="1" x14ac:dyDescent="0.3">
      <c r="A112" s="479"/>
      <c r="C112" s="71"/>
      <c r="D112" s="576"/>
      <c r="E112" s="775"/>
      <c r="F112" s="776"/>
      <c r="G112" s="89"/>
      <c r="H112" s="89"/>
      <c r="I112" s="89"/>
      <c r="J112" s="220"/>
      <c r="K112" s="220"/>
      <c r="L112" s="220"/>
      <c r="M112" s="220"/>
      <c r="N112" s="230"/>
      <c r="O112" s="226"/>
      <c r="P112" s="226"/>
      <c r="Q112" s="226"/>
      <c r="R112" s="226"/>
      <c r="S112" s="32">
        <f>SUM(J112:M112)*N112</f>
        <v>0</v>
      </c>
      <c r="T112" s="33">
        <f t="shared" si="54"/>
        <v>0</v>
      </c>
      <c r="U112" s="33">
        <f>T112*SUM(J112:M112)</f>
        <v>0</v>
      </c>
      <c r="V112" s="33"/>
      <c r="W112" s="51"/>
      <c r="X112" s="51"/>
      <c r="Y112" s="51"/>
      <c r="Z112" s="51"/>
      <c r="AA112" s="51"/>
      <c r="AB112" s="51"/>
      <c r="AC112" s="51"/>
      <c r="AD112" s="51"/>
      <c r="AF112" s="52"/>
      <c r="AG112" s="52"/>
      <c r="AH112"/>
      <c r="AI112"/>
      <c r="AJ112"/>
      <c r="AK112" s="52"/>
      <c r="AL112" s="52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3:52" ht="15.7" customHeight="1" x14ac:dyDescent="0.3">
      <c r="C113" s="71"/>
      <c r="D113" s="71"/>
      <c r="F113" s="92"/>
      <c r="G113" s="92"/>
      <c r="H113" s="92"/>
      <c r="I113" s="383" t="s">
        <v>83</v>
      </c>
      <c r="J113" s="221">
        <f ca="1">SUM(J47:J112)</f>
        <v>0</v>
      </c>
      <c r="K113" s="221">
        <f ca="1">SUM(K47:K112)</f>
        <v>0</v>
      </c>
      <c r="L113" s="221">
        <f ca="1">SUM(L47:L112)</f>
        <v>0</v>
      </c>
      <c r="M113" s="221">
        <f ca="1">SUM(M47:M112)</f>
        <v>0</v>
      </c>
      <c r="N113" s="31" t="s">
        <v>83</v>
      </c>
      <c r="O113" s="221">
        <f ca="1">SUM(O41:O112)</f>
        <v>0</v>
      </c>
      <c r="P113" s="221">
        <f ca="1">SUM(P41:P112)</f>
        <v>0</v>
      </c>
      <c r="Q113" s="221">
        <f ca="1">SUM(Q41:Q112)</f>
        <v>0</v>
      </c>
      <c r="R113" s="221">
        <f ca="1">SUM(R41:R112)</f>
        <v>0</v>
      </c>
      <c r="S113" s="37">
        <f ca="1">SUM(S41:S112)</f>
        <v>0</v>
      </c>
      <c r="T113" s="384" t="s">
        <v>83</v>
      </c>
      <c r="U113" s="56">
        <f ca="1">SUM(U41:U112)</f>
        <v>0</v>
      </c>
      <c r="V113" s="34"/>
      <c r="W113" s="51"/>
      <c r="X113" s="51"/>
      <c r="Y113" s="51"/>
      <c r="Z113" s="51"/>
      <c r="AA113" s="51"/>
      <c r="AB113" s="51"/>
      <c r="AC113" s="51"/>
      <c r="AD113" s="51"/>
      <c r="AF113" s="52"/>
      <c r="AG113" s="52"/>
      <c r="AH113"/>
      <c r="AI113"/>
      <c r="AJ113"/>
      <c r="AK113" s="52"/>
      <c r="AL113" s="52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3:52" ht="15.7" customHeight="1" x14ac:dyDescent="0.3">
      <c r="C114" s="71"/>
      <c r="D114" s="71"/>
      <c r="E114" s="8"/>
      <c r="F114" s="93"/>
      <c r="G114" s="93"/>
      <c r="H114" s="93"/>
      <c r="I114" s="93"/>
      <c r="J114" s="222"/>
      <c r="K114" s="222"/>
      <c r="L114" s="223" t="s">
        <v>83</v>
      </c>
      <c r="M114" s="224">
        <f ca="1">SUM(J113:M113)</f>
        <v>0</v>
      </c>
      <c r="N114" s="93"/>
      <c r="O114" s="222"/>
      <c r="P114" s="227"/>
      <c r="Q114" s="223" t="s">
        <v>83</v>
      </c>
      <c r="R114" s="224">
        <f ca="1">SUM(O113:R113)</f>
        <v>0</v>
      </c>
      <c r="S114" s="8"/>
      <c r="T114" s="8"/>
      <c r="U114" s="35"/>
      <c r="V114" s="35"/>
      <c r="W114" s="51"/>
      <c r="X114" s="51"/>
      <c r="Y114" s="51"/>
      <c r="Z114" s="51"/>
      <c r="AA114" s="51"/>
      <c r="AB114" s="51"/>
      <c r="AC114" s="51"/>
      <c r="AD114" s="51"/>
      <c r="AF114" s="52"/>
      <c r="AG114" s="52"/>
      <c r="AH114"/>
      <c r="AI114"/>
      <c r="AJ114"/>
      <c r="AK114" s="52"/>
      <c r="AL114" s="52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3:52" ht="15.7" customHeight="1" x14ac:dyDescent="0.3">
      <c r="C115" s="71"/>
      <c r="D115" s="71"/>
      <c r="E115" s="8"/>
      <c r="F115" s="8"/>
      <c r="G115" s="8"/>
      <c r="H115" s="8"/>
      <c r="I115" s="8"/>
      <c r="J115" s="8"/>
      <c r="K115" s="8"/>
      <c r="L115" s="30"/>
      <c r="M115" s="36"/>
      <c r="N115" s="8"/>
      <c r="O115" s="8"/>
      <c r="P115" s="8"/>
      <c r="Q115" s="30"/>
      <c r="R115" s="36"/>
      <c r="S115" s="8"/>
      <c r="T115" s="8"/>
      <c r="U115" s="35"/>
      <c r="V115" s="35"/>
      <c r="W115" s="51"/>
      <c r="X115" s="51"/>
      <c r="Y115" s="51"/>
      <c r="Z115" s="51"/>
      <c r="AA115" s="51"/>
      <c r="AB115" s="51"/>
      <c r="AC115" s="51"/>
      <c r="AD115" s="51"/>
      <c r="AF115" s="52"/>
      <c r="AG115" s="52"/>
      <c r="AH115"/>
      <c r="AI115"/>
      <c r="AJ115"/>
      <c r="AK115" s="52"/>
      <c r="AL115" s="52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3:52" ht="15.7" customHeight="1" x14ac:dyDescent="0.3">
      <c r="C116" s="70"/>
      <c r="D116" s="7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1"/>
      <c r="X116" s="51"/>
      <c r="Y116" s="51"/>
      <c r="Z116" s="51"/>
      <c r="AA116" s="51"/>
      <c r="AB116" s="51"/>
      <c r="AC116" s="51"/>
      <c r="AD116" s="51"/>
      <c r="AF116" s="51"/>
      <c r="AG116" s="51"/>
      <c r="AJ116"/>
      <c r="AK116" s="51"/>
      <c r="AL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3:52" ht="15.7" customHeight="1" x14ac:dyDescent="0.3">
      <c r="C117" s="70"/>
      <c r="D117" s="7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51"/>
      <c r="X117" s="51"/>
      <c r="Y117" s="51"/>
      <c r="Z117" s="51"/>
      <c r="AA117" s="51"/>
      <c r="AB117" s="51"/>
      <c r="AC117" s="51"/>
      <c r="AD117" s="51"/>
      <c r="AF117" s="51"/>
      <c r="AG117" s="51"/>
      <c r="AK117" s="51"/>
      <c r="AL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3:52" ht="15.7" customHeight="1" x14ac:dyDescent="0.3">
      <c r="C118" s="70"/>
      <c r="D118" s="7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51"/>
      <c r="X118" s="51"/>
      <c r="Y118" s="51"/>
      <c r="Z118" s="51"/>
      <c r="AA118" s="51"/>
      <c r="AB118" s="51"/>
      <c r="AC118" s="51"/>
      <c r="AD118" s="51"/>
      <c r="AF118" s="51"/>
      <c r="AG118" s="51"/>
      <c r="AK118" s="51"/>
      <c r="AL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3:52" ht="15.7" customHeight="1" x14ac:dyDescent="0.3">
      <c r="C119" s="70"/>
      <c r="D119" s="70"/>
      <c r="E119" s="8"/>
      <c r="F119" s="30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1"/>
      <c r="X119" s="51"/>
      <c r="Y119" s="51"/>
      <c r="Z119" s="51"/>
      <c r="AA119" s="51"/>
      <c r="AB119" s="51"/>
      <c r="AC119" s="51"/>
      <c r="AD119" s="51"/>
      <c r="AF119" s="51"/>
      <c r="AG119" s="51"/>
      <c r="AK119" s="51"/>
      <c r="AL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3:52" ht="15.7" customHeight="1" x14ac:dyDescent="0.3">
      <c r="C120" s="70"/>
      <c r="D120" s="70"/>
      <c r="E120" s="8"/>
      <c r="F120" s="30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1"/>
      <c r="X120" s="51"/>
      <c r="Y120" s="51"/>
      <c r="Z120" s="51"/>
      <c r="AA120" s="51"/>
      <c r="AB120" s="51"/>
      <c r="AC120" s="51"/>
      <c r="AD120" s="51"/>
      <c r="AF120" s="51"/>
      <c r="AG120" s="51"/>
      <c r="AK120" s="51"/>
      <c r="AL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3:52" ht="15.7" customHeight="1" x14ac:dyDescent="0.3">
      <c r="C121" s="70"/>
      <c r="D121" s="70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51"/>
      <c r="X121" s="51"/>
      <c r="Y121" s="51"/>
      <c r="Z121" s="51"/>
      <c r="AA121" s="51"/>
      <c r="AB121" s="51"/>
      <c r="AC121" s="51"/>
      <c r="AD121" s="51"/>
      <c r="AF121" s="51"/>
      <c r="AG121" s="51"/>
      <c r="AK121" s="51"/>
      <c r="AL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3:52" ht="15.7" customHeight="1" x14ac:dyDescent="0.3">
      <c r="C122" s="70"/>
      <c r="D122" s="7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W122" s="51"/>
      <c r="X122" s="51"/>
      <c r="Y122" s="51"/>
      <c r="Z122" s="51"/>
      <c r="AA122" s="51"/>
      <c r="AB122" s="51"/>
      <c r="AC122" s="51"/>
      <c r="AD122" s="51"/>
      <c r="AF122" s="51"/>
      <c r="AG122" s="51"/>
      <c r="AK122" s="51"/>
      <c r="AL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3:52" ht="15.7" customHeight="1" x14ac:dyDescent="0.3">
      <c r="C123" s="70"/>
      <c r="D123" s="7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W123" s="51"/>
      <c r="X123" s="51"/>
      <c r="Y123" s="51"/>
      <c r="Z123" s="51"/>
      <c r="AA123" s="51"/>
      <c r="AB123" s="51"/>
      <c r="AC123" s="51"/>
      <c r="AD123" s="51"/>
      <c r="AF123" s="51"/>
      <c r="AG123" s="51"/>
      <c r="AK123" s="51"/>
      <c r="AL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3:52" ht="15.7" customHeight="1" x14ac:dyDescent="0.3">
      <c r="C124" s="70"/>
      <c r="D124" s="7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W124" s="51"/>
      <c r="X124" s="51"/>
      <c r="Y124" s="51"/>
      <c r="Z124" s="51"/>
      <c r="AA124" s="51"/>
      <c r="AB124" s="51"/>
      <c r="AC124" s="51"/>
      <c r="AD124" s="51"/>
      <c r="AF124" s="51"/>
      <c r="AG124" s="51"/>
      <c r="AK124" s="51"/>
      <c r="AL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3:52" ht="15.7" customHeight="1" x14ac:dyDescent="0.3">
      <c r="C125" s="70"/>
      <c r="D125" s="7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W125" s="51"/>
      <c r="X125" s="51"/>
      <c r="Y125" s="51"/>
      <c r="Z125" s="51"/>
      <c r="AA125" s="51"/>
      <c r="AB125" s="51"/>
      <c r="AC125" s="51"/>
      <c r="AD125" s="51"/>
      <c r="AF125" s="51"/>
      <c r="AG125" s="51"/>
      <c r="AK125" s="51"/>
      <c r="AL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3:52" ht="15.7" customHeight="1" x14ac:dyDescent="0.3">
      <c r="C126" s="70"/>
      <c r="D126" s="7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W126" s="51"/>
      <c r="X126" s="51"/>
      <c r="Y126" s="51"/>
      <c r="Z126" s="51"/>
      <c r="AA126" s="51"/>
      <c r="AB126" s="51"/>
      <c r="AC126" s="51"/>
      <c r="AD126" s="51"/>
      <c r="AF126" s="51"/>
      <c r="AG126" s="51"/>
      <c r="AK126" s="51"/>
      <c r="AL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3:52" ht="15.7" customHeight="1" x14ac:dyDescent="0.3">
      <c r="C127" s="70"/>
      <c r="D127" s="7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W127" s="51"/>
      <c r="X127" s="51"/>
      <c r="Y127" s="51"/>
      <c r="Z127" s="51"/>
      <c r="AA127" s="51"/>
      <c r="AB127" s="51"/>
      <c r="AC127" s="51"/>
      <c r="AD127" s="51"/>
      <c r="AF127" s="51"/>
      <c r="AG127" s="51"/>
      <c r="AK127" s="51"/>
      <c r="AL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3:52" ht="15.7" customHeight="1" x14ac:dyDescent="0.3">
      <c r="C128" s="70"/>
      <c r="D128" s="7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W128" s="51"/>
      <c r="X128" s="51"/>
      <c r="Y128" s="51"/>
      <c r="Z128" s="51"/>
      <c r="AA128" s="51"/>
      <c r="AB128" s="51"/>
      <c r="AC128" s="51"/>
      <c r="AD128" s="51"/>
      <c r="AF128" s="51"/>
      <c r="AG128" s="51"/>
      <c r="AK128" s="51"/>
      <c r="AL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3:52" ht="15.7" customHeight="1" x14ac:dyDescent="0.3">
      <c r="C129" s="70"/>
      <c r="D129" s="7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W129" s="51"/>
      <c r="X129" s="51"/>
      <c r="Y129" s="51"/>
      <c r="Z129" s="51"/>
      <c r="AA129" s="51"/>
      <c r="AB129" s="51"/>
      <c r="AC129" s="51"/>
      <c r="AD129" s="51"/>
      <c r="AF129" s="51"/>
      <c r="AG129" s="51"/>
      <c r="AK129" s="51"/>
      <c r="AL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3:52" ht="15.7" customHeight="1" x14ac:dyDescent="0.3">
      <c r="C130" s="70"/>
      <c r="D130" s="7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W130" s="51"/>
      <c r="X130" s="51"/>
      <c r="Y130" s="51"/>
      <c r="Z130" s="51"/>
      <c r="AA130" s="51"/>
      <c r="AB130" s="51"/>
      <c r="AC130" s="51"/>
      <c r="AD130" s="51"/>
      <c r="AF130" s="51"/>
      <c r="AG130" s="51"/>
      <c r="AK130" s="51"/>
      <c r="AL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3:52" ht="15.7" customHeight="1" x14ac:dyDescent="0.3">
      <c r="C131" s="70"/>
      <c r="D131" s="7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W131" s="51"/>
      <c r="X131" s="51"/>
      <c r="Y131" s="51"/>
      <c r="Z131" s="51"/>
      <c r="AA131" s="51"/>
      <c r="AB131" s="51"/>
      <c r="AC131" s="51"/>
      <c r="AD131" s="51"/>
      <c r="AF131" s="51"/>
      <c r="AG131" s="51"/>
      <c r="AK131" s="51"/>
      <c r="AL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3:52" ht="15.7" customHeight="1" x14ac:dyDescent="0.3">
      <c r="C132" s="70"/>
      <c r="D132" s="7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W132" s="51"/>
      <c r="X132" s="51"/>
      <c r="Y132" s="51"/>
      <c r="Z132" s="51"/>
      <c r="AA132" s="51"/>
      <c r="AB132" s="51"/>
      <c r="AC132" s="51"/>
      <c r="AD132" s="51"/>
      <c r="AF132" s="51"/>
      <c r="AG132" s="51"/>
      <c r="AK132" s="51"/>
      <c r="AL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3:52" ht="15.7" customHeight="1" x14ac:dyDescent="0.3">
      <c r="C133" s="70"/>
      <c r="D133" s="7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W133" s="51"/>
      <c r="X133" s="51"/>
      <c r="Y133" s="51"/>
      <c r="Z133" s="51"/>
      <c r="AA133" s="51"/>
      <c r="AB133" s="51"/>
      <c r="AC133" s="51"/>
      <c r="AD133" s="51"/>
      <c r="AF133" s="51"/>
      <c r="AG133" s="51"/>
      <c r="AK133" s="51"/>
      <c r="AL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3:52" ht="15.7" customHeight="1" x14ac:dyDescent="0.3">
      <c r="C134" s="70"/>
      <c r="D134" s="7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W134" s="51"/>
      <c r="X134" s="51"/>
      <c r="Y134" s="51"/>
      <c r="Z134" s="51"/>
      <c r="AA134" s="51"/>
      <c r="AB134" s="51"/>
      <c r="AC134" s="51"/>
      <c r="AD134" s="51"/>
      <c r="AF134" s="51"/>
      <c r="AG134" s="51"/>
      <c r="AK134" s="51"/>
      <c r="AL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3:52" ht="15.7" customHeight="1" x14ac:dyDescent="0.3">
      <c r="C135" s="70"/>
      <c r="D135" s="7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W135" s="51"/>
      <c r="X135" s="51"/>
      <c r="Y135" s="51"/>
      <c r="Z135" s="51"/>
      <c r="AA135" s="51"/>
      <c r="AB135" s="51"/>
      <c r="AC135" s="51"/>
      <c r="AD135" s="51"/>
      <c r="AF135" s="51"/>
      <c r="AG135" s="51"/>
      <c r="AK135" s="51"/>
      <c r="AL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3:52" ht="15.7" customHeight="1" x14ac:dyDescent="0.3">
      <c r="C136" s="70"/>
      <c r="D136" s="7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W136" s="51"/>
      <c r="X136" s="51"/>
      <c r="Y136" s="51"/>
      <c r="Z136" s="51"/>
      <c r="AA136" s="51"/>
      <c r="AB136" s="51"/>
      <c r="AC136" s="51"/>
      <c r="AD136" s="51"/>
      <c r="AF136" s="51"/>
      <c r="AG136" s="51"/>
      <c r="AK136" s="51"/>
      <c r="AL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3:52" ht="15.7" customHeight="1" x14ac:dyDescent="0.3">
      <c r="C137" s="70"/>
      <c r="D137" s="7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W137" s="51"/>
      <c r="X137" s="51"/>
      <c r="Y137" s="51"/>
      <c r="Z137" s="51"/>
      <c r="AA137" s="51"/>
      <c r="AB137" s="51"/>
      <c r="AC137" s="51"/>
      <c r="AD137" s="51"/>
      <c r="AF137" s="51"/>
      <c r="AG137" s="51"/>
      <c r="AK137" s="51"/>
      <c r="AL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3:52" ht="15.7" customHeight="1" x14ac:dyDescent="0.3">
      <c r="C138" s="70"/>
      <c r="D138" s="7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W138" s="51"/>
      <c r="X138" s="51"/>
      <c r="Y138" s="51"/>
      <c r="Z138" s="51"/>
      <c r="AA138" s="51"/>
      <c r="AB138" s="51"/>
      <c r="AC138" s="51"/>
      <c r="AD138" s="51"/>
      <c r="AF138" s="51"/>
      <c r="AG138" s="51"/>
      <c r="AK138" s="51"/>
      <c r="AL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3:52" ht="15.7" customHeight="1" x14ac:dyDescent="0.3">
      <c r="C139" s="70"/>
      <c r="D139" s="7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W139" s="51"/>
      <c r="X139" s="51"/>
      <c r="Y139" s="51"/>
      <c r="Z139" s="51"/>
      <c r="AA139" s="51"/>
      <c r="AB139" s="51"/>
      <c r="AC139" s="51"/>
      <c r="AD139" s="51"/>
      <c r="AF139" s="51"/>
      <c r="AG139" s="51"/>
      <c r="AK139" s="51"/>
      <c r="AL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3:52" ht="15.7" customHeight="1" x14ac:dyDescent="0.3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3:52" ht="15.7" customHeight="1" x14ac:dyDescent="0.3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3:52" ht="15.7" customHeight="1" x14ac:dyDescent="0.3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3:52" ht="15.7" customHeight="1" x14ac:dyDescent="0.3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3:52" ht="15.7" customHeight="1" x14ac:dyDescent="0.3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5:18" ht="15.7" customHeight="1" x14ac:dyDescent="0.3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5:18" ht="15.7" customHeight="1" x14ac:dyDescent="0.3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5:18" ht="15.7" customHeight="1" x14ac:dyDescent="0.3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5:18" ht="15.7" customHeight="1" x14ac:dyDescent="0.3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5:18" ht="15.7" customHeight="1" x14ac:dyDescent="0.3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5:18" ht="15.7" customHeight="1" x14ac:dyDescent="0.3">
      <c r="E150" s="772"/>
      <c r="F150" s="214"/>
      <c r="G150" s="214"/>
      <c r="H150" s="214"/>
      <c r="I150" s="214"/>
      <c r="J150" s="214"/>
      <c r="K150" s="214"/>
      <c r="L150" s="773"/>
      <c r="M150" s="773"/>
      <c r="N150" s="773"/>
      <c r="O150" s="773"/>
      <c r="P150" s="773"/>
      <c r="Q150" s="25"/>
      <c r="R150" s="27"/>
    </row>
    <row r="151" spans="5:18" ht="15.7" customHeight="1" x14ac:dyDescent="0.3">
      <c r="E151" s="772"/>
      <c r="F151" s="17"/>
      <c r="G151" s="17"/>
      <c r="H151" s="17"/>
      <c r="I151" s="17"/>
      <c r="J151" s="17"/>
      <c r="K151" s="18"/>
      <c r="L151" s="17"/>
      <c r="M151" s="17"/>
      <c r="N151" s="17"/>
      <c r="O151" s="17"/>
      <c r="P151" s="18"/>
      <c r="Q151" s="25"/>
      <c r="R151" s="27"/>
    </row>
    <row r="152" spans="5:18" ht="15.7" customHeight="1" x14ac:dyDescent="0.3">
      <c r="E152" s="19"/>
      <c r="F152" s="20"/>
      <c r="G152" s="20"/>
      <c r="H152" s="20"/>
      <c r="I152" s="20"/>
      <c r="J152" s="20"/>
      <c r="K152" s="21"/>
      <c r="L152" s="22"/>
      <c r="M152" s="22"/>
      <c r="N152" s="22"/>
      <c r="O152" s="22"/>
      <c r="P152" s="21"/>
      <c r="Q152" s="25"/>
      <c r="R152" s="27"/>
    </row>
    <row r="153" spans="5:18" ht="15.7" customHeight="1" x14ac:dyDescent="0.3">
      <c r="E153" s="19"/>
      <c r="F153" s="20"/>
      <c r="G153" s="20"/>
      <c r="H153" s="20"/>
      <c r="I153" s="20"/>
      <c r="J153" s="20"/>
      <c r="K153" s="21"/>
      <c r="L153" s="22"/>
      <c r="M153" s="22"/>
      <c r="N153" s="22"/>
      <c r="O153" s="22"/>
      <c r="P153" s="21"/>
      <c r="Q153" s="25"/>
      <c r="R153" s="27"/>
    </row>
    <row r="154" spans="5:18" ht="15.7" customHeight="1" x14ac:dyDescent="0.3">
      <c r="E154" s="19"/>
      <c r="F154" s="20"/>
      <c r="G154" s="20"/>
      <c r="H154" s="20"/>
      <c r="I154" s="20"/>
      <c r="J154" s="20"/>
      <c r="K154" s="21"/>
      <c r="L154" s="22"/>
      <c r="M154" s="22"/>
      <c r="N154" s="22"/>
      <c r="O154" s="22"/>
      <c r="P154" s="21"/>
      <c r="Q154" s="25"/>
      <c r="R154" s="27"/>
    </row>
    <row r="155" spans="5:18" ht="15.7" customHeight="1" x14ac:dyDescent="0.3">
      <c r="E155" s="19"/>
      <c r="F155" s="20"/>
      <c r="G155" s="20"/>
      <c r="H155" s="20"/>
      <c r="I155" s="20"/>
      <c r="J155" s="20"/>
      <c r="K155" s="21"/>
      <c r="L155" s="22"/>
      <c r="M155" s="22"/>
      <c r="N155" s="22"/>
      <c r="O155" s="22"/>
      <c r="P155" s="21"/>
      <c r="Q155" s="25"/>
      <c r="R155" s="27"/>
    </row>
    <row r="156" spans="5:18" ht="15.7" customHeight="1" x14ac:dyDescent="0.3">
      <c r="E156" s="19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1"/>
      <c r="Q156" s="25"/>
      <c r="R156" s="27"/>
    </row>
    <row r="157" spans="5:18" ht="15.7" customHeight="1" x14ac:dyDescent="0.3">
      <c r="E157" s="25"/>
      <c r="F157" s="21"/>
      <c r="G157" s="21"/>
      <c r="H157" s="21"/>
      <c r="I157" s="21"/>
      <c r="J157" s="21"/>
      <c r="K157" s="23"/>
      <c r="L157" s="24"/>
      <c r="M157" s="24"/>
      <c r="N157" s="24"/>
      <c r="O157" s="24"/>
      <c r="P157" s="23"/>
      <c r="Q157" s="27"/>
      <c r="R157" s="27"/>
    </row>
    <row r="158" spans="5:18" ht="15.7" customHeight="1" x14ac:dyDescent="0.3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5:18" ht="15.7" customHeight="1" x14ac:dyDescent="0.3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N12:N13">
    <cfRule type="expression" dxfId="10" priority="1" stopIfTrue="1">
      <formula>ISERROR(N12)</formula>
    </cfRule>
  </conditionalFormatting>
  <conditionalFormatting sqref="D10">
    <cfRule type="cellIs" dxfId="9" priority="2" stopIfTrue="1" operator="equal">
      <formula>1</formula>
    </cfRule>
    <cfRule type="cellIs" dxfId="8" priority="3" stopIfTrue="1" operator="equal">
      <formula>0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Z159"/>
  <sheetViews>
    <sheetView showGridLines="0" topLeftCell="F1" workbookViewId="0">
      <pane ySplit="15" topLeftCell="A60" activePane="bottomLeft" state="frozen"/>
      <selection pane="bottomLeft" activeCell="R84" sqref="R84"/>
    </sheetView>
  </sheetViews>
  <sheetFormatPr baseColWidth="10" defaultColWidth="10.796875" defaultRowHeight="15.7" customHeight="1" x14ac:dyDescent="0.3"/>
  <cols>
    <col min="1" max="1" width="2.796875" style="26" customWidth="1"/>
    <col min="2" max="2" width="11.3984375" style="26" hidden="1" customWidth="1"/>
    <col min="3" max="3" width="12" style="26" hidden="1" customWidth="1"/>
    <col min="4" max="4" width="3.796875" style="26" customWidth="1"/>
    <col min="5" max="5" width="5.296875" style="26" customWidth="1"/>
    <col min="6" max="6" width="61.3984375" style="26" customWidth="1"/>
    <col min="7" max="7" width="11.796875" style="26" customWidth="1"/>
    <col min="8" max="8" width="22.09765625" style="26" customWidth="1"/>
    <col min="9" max="9" width="10.09765625" style="26" customWidth="1"/>
    <col min="10" max="10" width="6" style="26" customWidth="1"/>
    <col min="11" max="13" width="5.69921875" style="26" customWidth="1"/>
    <col min="14" max="14" width="11.09765625" style="26" customWidth="1"/>
    <col min="15" max="17" width="5.69921875" style="26" customWidth="1"/>
    <col min="18" max="18" width="7" style="26" customWidth="1"/>
    <col min="19" max="19" width="10.09765625" style="26" hidden="1" customWidth="1"/>
    <col min="20" max="20" width="11.3984375" style="26" hidden="1" customWidth="1"/>
    <col min="21" max="21" width="11.3984375" style="26" customWidth="1"/>
    <col min="22" max="36" width="11.3984375" style="26" hidden="1" customWidth="1"/>
    <col min="37" max="37" width="16.69921875" style="26" hidden="1" customWidth="1"/>
    <col min="38" max="42" width="11.3984375" style="26" hidden="1" customWidth="1"/>
    <col min="43" max="44" width="11.3984375" style="26" customWidth="1"/>
    <col min="45" max="16384" width="10.796875" style="26"/>
  </cols>
  <sheetData>
    <row r="1" spans="1:52" ht="15.7" customHeight="1" x14ac:dyDescent="0.3">
      <c r="A1" s="479"/>
      <c r="D1" s="787" t="s">
        <v>143</v>
      </c>
      <c r="E1" s="787"/>
      <c r="F1" s="787"/>
      <c r="G1" s="530"/>
      <c r="H1" s="49" t="s">
        <v>84</v>
      </c>
      <c r="I1" s="49"/>
      <c r="J1" s="7" t="s">
        <v>31</v>
      </c>
      <c r="K1" s="7" t="s">
        <v>32</v>
      </c>
      <c r="L1" s="7" t="s">
        <v>140</v>
      </c>
      <c r="M1" s="521" t="s">
        <v>157</v>
      </c>
      <c r="N1" s="7" t="s">
        <v>83</v>
      </c>
      <c r="O1" s="484"/>
      <c r="P1" s="499" t="str">
        <f>Zusammenfassung!K1</f>
        <v>Version 17/08/08</v>
      </c>
      <c r="Q1" s="500"/>
      <c r="R1" s="500"/>
      <c r="S1" s="106"/>
      <c r="T1" s="106"/>
      <c r="U1" s="106"/>
      <c r="W1" s="82"/>
      <c r="X1" s="82"/>
      <c r="Y1" s="82"/>
      <c r="Z1" s="82"/>
      <c r="AA1" s="82"/>
      <c r="AB1" s="82"/>
      <c r="AC1" s="82"/>
      <c r="AD1" s="82"/>
      <c r="AF1" s="94"/>
      <c r="AG1" s="94"/>
      <c r="AH1" s="94"/>
      <c r="AK1" s="51"/>
      <c r="AL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ht="15.7" hidden="1" customHeight="1" x14ac:dyDescent="0.3">
      <c r="A2" s="479"/>
      <c r="D2" s="395"/>
      <c r="E2" s="396"/>
      <c r="G2" s="530"/>
      <c r="H2" s="421" t="s">
        <v>243</v>
      </c>
      <c r="I2" s="393" t="s">
        <v>215</v>
      </c>
      <c r="J2" s="456">
        <f ca="1">J$38</f>
        <v>17</v>
      </c>
      <c r="K2" s="456">
        <f ca="1">K$38</f>
        <v>16</v>
      </c>
      <c r="L2" s="456">
        <f ca="1">L$38</f>
        <v>0</v>
      </c>
      <c r="M2" s="457">
        <f ca="1">M$38</f>
        <v>0</v>
      </c>
      <c r="N2" s="458">
        <f t="shared" ref="N2:N7" ca="1" si="0">SUM(J2:M2)</f>
        <v>33</v>
      </c>
      <c r="O2" s="484"/>
      <c r="P2" s="501"/>
      <c r="Q2" s="500"/>
      <c r="R2" s="500"/>
      <c r="S2" s="106"/>
      <c r="T2" s="106"/>
      <c r="U2" s="106"/>
      <c r="W2" s="82"/>
      <c r="X2" s="82"/>
      <c r="Y2" s="82"/>
      <c r="Z2" s="82"/>
      <c r="AA2" s="82"/>
      <c r="AB2" s="82"/>
      <c r="AC2" s="82"/>
      <c r="AD2" s="82"/>
      <c r="AF2" s="94"/>
      <c r="AG2" s="94"/>
      <c r="AH2" s="94"/>
      <c r="AI2" s="82" t="s">
        <v>250</v>
      </c>
      <c r="AK2" s="51"/>
      <c r="AL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5.7" hidden="1" customHeight="1" x14ac:dyDescent="0.3">
      <c r="A3" s="479"/>
      <c r="C3" s="70"/>
      <c r="D3" s="395"/>
      <c r="E3" s="396"/>
      <c r="G3" s="530"/>
      <c r="H3" s="49"/>
      <c r="I3" s="394" t="s">
        <v>217</v>
      </c>
      <c r="J3" s="456">
        <f ca="1">J$113</f>
        <v>0</v>
      </c>
      <c r="K3" s="456">
        <f ca="1">K$113</f>
        <v>0</v>
      </c>
      <c r="L3" s="456">
        <f ca="1">L$113</f>
        <v>0</v>
      </c>
      <c r="M3" s="457">
        <f ca="1">M$113</f>
        <v>0</v>
      </c>
      <c r="N3" s="458">
        <f t="shared" ca="1" si="0"/>
        <v>0</v>
      </c>
      <c r="O3" s="484"/>
      <c r="P3" s="501"/>
      <c r="Q3" s="500"/>
      <c r="R3" s="500"/>
      <c r="S3" s="106"/>
      <c r="T3" s="106"/>
      <c r="U3" s="106"/>
      <c r="W3" s="82"/>
      <c r="X3" s="82"/>
      <c r="Y3" s="82"/>
      <c r="Z3" s="82"/>
      <c r="AA3" s="82"/>
      <c r="AB3" s="82"/>
      <c r="AC3" s="82"/>
      <c r="AD3" s="82"/>
      <c r="AF3" s="94"/>
      <c r="AG3" s="94"/>
      <c r="AH3" s="94"/>
      <c r="AI3" s="26" t="s">
        <v>251</v>
      </c>
      <c r="AK3" s="51"/>
      <c r="AL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5.7" hidden="1" customHeight="1" x14ac:dyDescent="0.3">
      <c r="A4" s="479"/>
      <c r="C4" s="70"/>
      <c r="D4" s="395"/>
      <c r="E4" s="396"/>
      <c r="G4" s="530"/>
      <c r="H4" s="49"/>
      <c r="I4" s="394" t="s">
        <v>106</v>
      </c>
      <c r="J4" s="456">
        <f ca="1">SUM(J$2:J$3)</f>
        <v>17</v>
      </c>
      <c r="K4" s="456">
        <f ca="1">SUM(K$2:K$3)</f>
        <v>16</v>
      </c>
      <c r="L4" s="456">
        <f ca="1">SUM(L$2:L$3)</f>
        <v>0</v>
      </c>
      <c r="M4" s="457">
        <f ca="1">SUM(M$2:M$3)</f>
        <v>0</v>
      </c>
      <c r="N4" s="458">
        <f t="shared" ca="1" si="0"/>
        <v>33</v>
      </c>
      <c r="O4" s="484"/>
      <c r="P4" s="501"/>
      <c r="Q4" s="500"/>
      <c r="R4" s="500"/>
      <c r="S4" s="106"/>
      <c r="T4" s="106"/>
      <c r="U4" s="106"/>
      <c r="W4" s="82"/>
      <c r="X4" s="82"/>
      <c r="Y4" s="82"/>
      <c r="Z4" s="82"/>
      <c r="AA4" s="82"/>
      <c r="AB4" s="82"/>
      <c r="AC4" s="82"/>
      <c r="AD4" s="82"/>
      <c r="AF4" s="94"/>
      <c r="AG4" s="94"/>
      <c r="AH4" s="94"/>
      <c r="AI4" s="77" t="s">
        <v>252</v>
      </c>
      <c r="AK4" s="51"/>
      <c r="AL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5.7" hidden="1" customHeight="1" x14ac:dyDescent="0.3">
      <c r="A5" s="479"/>
      <c r="C5" s="70"/>
      <c r="D5" s="395"/>
      <c r="E5" s="396"/>
      <c r="G5" s="530"/>
      <c r="H5" s="421" t="s">
        <v>214</v>
      </c>
      <c r="I5" s="392" t="s">
        <v>217</v>
      </c>
      <c r="J5" s="459">
        <f ca="1">O$113</f>
        <v>0</v>
      </c>
      <c r="K5" s="459">
        <f ca="1">P$113</f>
        <v>0</v>
      </c>
      <c r="L5" s="459">
        <f ca="1">Q$113</f>
        <v>0</v>
      </c>
      <c r="M5" s="522">
        <f ca="1">R$113</f>
        <v>0</v>
      </c>
      <c r="N5" s="458">
        <f t="shared" ca="1" si="0"/>
        <v>0</v>
      </c>
      <c r="O5" s="484"/>
      <c r="P5" s="501"/>
      <c r="Q5" s="500"/>
      <c r="R5" s="500"/>
      <c r="S5" s="106"/>
      <c r="T5" s="106"/>
      <c r="U5" s="106"/>
      <c r="W5" s="82"/>
      <c r="X5" s="82"/>
      <c r="Y5" s="82"/>
      <c r="Z5" s="82"/>
      <c r="AA5" s="82"/>
      <c r="AB5" s="82"/>
      <c r="AC5" s="82"/>
      <c r="AD5" s="82"/>
      <c r="AF5" s="94"/>
      <c r="AG5" s="94"/>
      <c r="AH5" s="94"/>
      <c r="AI5" s="26" t="s">
        <v>253</v>
      </c>
      <c r="AK5" s="51"/>
      <c r="AL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5.7" hidden="1" customHeight="1" thickBot="1" x14ac:dyDescent="0.35">
      <c r="A6" s="479"/>
      <c r="C6" s="70"/>
      <c r="D6" s="395"/>
      <c r="E6" s="396"/>
      <c r="G6" s="530"/>
      <c r="H6" s="49"/>
      <c r="I6" s="392" t="s">
        <v>239</v>
      </c>
      <c r="J6" s="460">
        <f>'Erstberatung T.M.JJ'!L33</f>
        <v>0</v>
      </c>
      <c r="K6" s="460">
        <f>'Erstberatung T.M.JJ'!M33</f>
        <v>0</v>
      </c>
      <c r="L6" s="460">
        <f>'Erstberatung T.M.JJ'!N33</f>
        <v>0</v>
      </c>
      <c r="M6" s="523">
        <f>'Erstberatung T.M.JJ'!O33</f>
        <v>0</v>
      </c>
      <c r="N6" s="458">
        <f t="shared" si="0"/>
        <v>0</v>
      </c>
      <c r="O6" s="484"/>
      <c r="P6" s="501"/>
      <c r="Q6" s="500"/>
      <c r="R6" s="500"/>
      <c r="S6" s="106"/>
      <c r="T6" s="106"/>
      <c r="U6" s="106"/>
      <c r="W6" s="82" t="s">
        <v>154</v>
      </c>
      <c r="X6" s="51"/>
      <c r="Y6" s="51"/>
      <c r="Z6" s="51"/>
      <c r="AA6" s="51"/>
      <c r="AB6" s="51"/>
      <c r="AC6" s="70"/>
      <c r="AD6"/>
      <c r="AF6" s="94"/>
      <c r="AG6" s="94"/>
      <c r="AH6" s="94"/>
      <c r="AI6" s="26" t="s">
        <v>254</v>
      </c>
      <c r="AK6" s="51"/>
      <c r="AL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.7" hidden="1" customHeight="1" x14ac:dyDescent="0.3">
      <c r="A7" s="479"/>
      <c r="C7" s="70" t="s">
        <v>226</v>
      </c>
      <c r="D7" s="395"/>
      <c r="E7" s="396"/>
      <c r="G7" s="530"/>
      <c r="H7" s="49"/>
      <c r="I7" s="392" t="s">
        <v>83</v>
      </c>
      <c r="J7" s="460">
        <f ca="1">SUM(J5:J6)</f>
        <v>0</v>
      </c>
      <c r="K7" s="460">
        <f ca="1">SUM(K5:K6)</f>
        <v>0</v>
      </c>
      <c r="L7" s="460">
        <f ca="1">SUM(L5:L6)</f>
        <v>0</v>
      </c>
      <c r="M7" s="523">
        <f ca="1">SUM(M5:M6)</f>
        <v>0</v>
      </c>
      <c r="N7" s="458">
        <f t="shared" ca="1" si="0"/>
        <v>0</v>
      </c>
      <c r="O7" s="484"/>
      <c r="P7" s="501"/>
      <c r="Q7" s="500"/>
      <c r="R7" s="500"/>
      <c r="S7" s="106"/>
      <c r="T7" s="106"/>
      <c r="U7" s="106"/>
      <c r="V7" s="104" t="s">
        <v>183</v>
      </c>
      <c r="W7" s="83" t="str">
        <f>'LV-Liste'!C$3</f>
        <v>Name der LV</v>
      </c>
      <c r="X7" s="83" t="str">
        <f>'LV-Liste'!D$3</f>
        <v xml:space="preserve">Prüfungsnummer </v>
      </c>
      <c r="Y7" s="83" t="str">
        <f>'LV-Liste'!E$3</f>
        <v>Dozent</v>
      </c>
      <c r="Z7" s="83" t="str">
        <f>'LV-Liste'!F$3</f>
        <v>Semester</v>
      </c>
      <c r="AA7" s="83" t="str">
        <f>'LV-Liste'!G$3</f>
        <v>GL</v>
      </c>
      <c r="AB7" s="83" t="str">
        <f>'LV-Liste'!H$3</f>
        <v>T</v>
      </c>
      <c r="AC7" s="83" t="str">
        <f>'LV-Liste'!I$3</f>
        <v>NT</v>
      </c>
      <c r="AD7" s="83" t="str">
        <f>'LV-Liste'!J$3</f>
        <v>P</v>
      </c>
      <c r="AF7" s="94"/>
      <c r="AG7" s="94"/>
      <c r="AH7" s="94"/>
      <c r="AI7" s="82" t="s">
        <v>249</v>
      </c>
      <c r="AK7" s="51"/>
      <c r="AL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15.7" customHeight="1" thickBot="1" x14ac:dyDescent="0.4">
      <c r="A8" s="479"/>
      <c r="C8" s="385" t="s">
        <v>225</v>
      </c>
      <c r="D8" s="788"/>
      <c r="E8" s="789"/>
      <c r="F8" s="790"/>
      <c r="G8" s="530"/>
      <c r="H8" s="378" t="s">
        <v>74</v>
      </c>
      <c r="I8" s="378"/>
      <c r="J8" s="228">
        <f ca="1">J$4</f>
        <v>17</v>
      </c>
      <c r="K8" s="228">
        <f ca="1">K$4</f>
        <v>16</v>
      </c>
      <c r="L8" s="228">
        <f ca="1">L$4</f>
        <v>0</v>
      </c>
      <c r="M8" s="524">
        <f ca="1">M$4</f>
        <v>0</v>
      </c>
      <c r="N8" s="229">
        <f ca="1">SUM(J8:M8)</f>
        <v>33</v>
      </c>
      <c r="O8" s="488"/>
      <c r="P8" s="502"/>
      <c r="Q8" s="503"/>
      <c r="R8" s="503"/>
      <c r="S8" s="106"/>
      <c r="T8" s="106"/>
      <c r="U8" s="106"/>
      <c r="V8" s="105">
        <f>COLUMN(lvliste)</f>
        <v>1</v>
      </c>
      <c r="W8" s="84">
        <f>COLUMN('LV-Liste'!C$3)-$V$8</f>
        <v>2</v>
      </c>
      <c r="X8" s="84">
        <f>COLUMN('LV-Liste'!D$3)-$V$8</f>
        <v>3</v>
      </c>
      <c r="Y8" s="84">
        <f>COLUMN('LV-Liste'!E$3)-$V$8</f>
        <v>4</v>
      </c>
      <c r="Z8" s="84">
        <f>COLUMN('LV-Liste'!F$3)-$V$8</f>
        <v>5</v>
      </c>
      <c r="AA8" s="84">
        <f>COLUMN('LV-Liste'!G$3)-$V$8</f>
        <v>6</v>
      </c>
      <c r="AB8" s="84">
        <f>COLUMN('LV-Liste'!H$3)-$V$8</f>
        <v>7</v>
      </c>
      <c r="AC8" s="84">
        <f>COLUMN('LV-Liste'!I$3)-$V$8</f>
        <v>8</v>
      </c>
      <c r="AD8" s="84">
        <f>COLUMN('LV-Liste'!J$3)-$V$8</f>
        <v>9</v>
      </c>
      <c r="AF8" s="94"/>
      <c r="AG8" s="94"/>
      <c r="AH8" s="95"/>
      <c r="AI8" s="472" t="s">
        <v>300</v>
      </c>
      <c r="AK8" s="51"/>
      <c r="AL8" s="51"/>
      <c r="AN8" s="129"/>
      <c r="AO8" s="129"/>
      <c r="AP8" s="129"/>
      <c r="AQ8" s="129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5.7" customHeight="1" x14ac:dyDescent="0.35">
      <c r="A9" s="479"/>
      <c r="C9" s="386" t="s">
        <v>227</v>
      </c>
      <c r="D9" s="791" t="str">
        <f ca="1">CONCATENATE(OFFSET(Zusammenfassung!$AI$32,0,$C$10-1)," ist mit der Prüfungsordnung",IF($D$10=1," "," nicht "),"konform")</f>
        <v>4. Studienberatung T.M.JJ ist mit der Prüfungsordnung nicht konform</v>
      </c>
      <c r="E9" s="791"/>
      <c r="F9" s="791"/>
      <c r="G9" s="530"/>
      <c r="H9" s="421" t="s">
        <v>75</v>
      </c>
      <c r="I9" s="421"/>
      <c r="J9" s="526">
        <f ca="1">J$7</f>
        <v>0</v>
      </c>
      <c r="K9" s="526">
        <f ca="1">K$7</f>
        <v>0</v>
      </c>
      <c r="L9" s="526">
        <f ca="1">L$7</f>
        <v>0</v>
      </c>
      <c r="M9" s="527">
        <f ca="1">M$7</f>
        <v>0</v>
      </c>
      <c r="N9" s="528">
        <f ca="1">SUM(J9:M9)</f>
        <v>0</v>
      </c>
      <c r="O9" s="504"/>
      <c r="P9" s="505"/>
      <c r="Q9" s="505"/>
      <c r="R9" s="505"/>
      <c r="S9" s="13"/>
      <c r="T9" s="13"/>
      <c r="U9" s="13"/>
      <c r="V9" s="104" t="s">
        <v>20</v>
      </c>
      <c r="W9" s="81" t="str">
        <f>'LV-Liste'!K$3</f>
        <v>entfällt, wenn Besuch LV 1</v>
      </c>
      <c r="X9" s="81" t="str">
        <f>'LV-Liste'!L$3</f>
        <v>entfällt, wenn Besuch LV 2</v>
      </c>
      <c r="Y9" s="103" t="str">
        <f>'LV-Liste'!M$3</f>
        <v>LV anerkannt</v>
      </c>
      <c r="Z9" s="103" t="str">
        <f>'LV-Liste'!N$3</f>
        <v>Credits soll für Anerkennung</v>
      </c>
      <c r="AA9" s="103" t="str">
        <f>'LV-Liste'!O$3</f>
        <v>LV Auflage</v>
      </c>
      <c r="AB9" s="85"/>
      <c r="AC9" s="85"/>
      <c r="AD9" s="50"/>
      <c r="AF9" s="94"/>
      <c r="AG9" s="94"/>
      <c r="AH9" s="95"/>
      <c r="AI9" s="472" t="s">
        <v>277</v>
      </c>
      <c r="AK9" s="51"/>
      <c r="AL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5.7" customHeight="1" thickBot="1" x14ac:dyDescent="0.4">
      <c r="A10" s="479"/>
      <c r="C10" s="566">
        <v>4</v>
      </c>
      <c r="D10" s="792">
        <f ca="1">IF(OFFSET(Zusammenfassung!$AI$41,0,$C$10-1),1,0)</f>
        <v>0</v>
      </c>
      <c r="E10" s="793"/>
      <c r="F10" s="794"/>
      <c r="G10" s="530"/>
      <c r="H10" s="378" t="s">
        <v>83</v>
      </c>
      <c r="I10" s="378"/>
      <c r="J10" s="229">
        <f ca="1">SUM(J8:J9)</f>
        <v>17</v>
      </c>
      <c r="K10" s="229">
        <f ca="1">SUM(K8:K9)</f>
        <v>16</v>
      </c>
      <c r="L10" s="229">
        <f ca="1">SUM(L8:L9)</f>
        <v>0</v>
      </c>
      <c r="M10" s="525">
        <f ca="1">SUM(M8:M9)</f>
        <v>0</v>
      </c>
      <c r="N10" s="229">
        <f ca="1">SUM(J10:M10)</f>
        <v>33</v>
      </c>
      <c r="O10" s="488"/>
      <c r="P10" s="488"/>
      <c r="Q10" s="488"/>
      <c r="R10" s="488"/>
      <c r="S10" s="72" t="s">
        <v>83</v>
      </c>
      <c r="T10"/>
      <c r="U10" s="74" t="s">
        <v>18</v>
      </c>
      <c r="V10" s="105">
        <f>ROW(lvliste)</f>
        <v>1</v>
      </c>
      <c r="W10" s="55">
        <f>COLUMN('LV-Liste'!K$3)-$V$8</f>
        <v>10</v>
      </c>
      <c r="X10" s="55">
        <f>COLUMN('LV-Liste'!L$3)-$V$8</f>
        <v>11</v>
      </c>
      <c r="Y10" s="84">
        <f>COLUMN('LV-Liste'!M$3)-$V$8</f>
        <v>12</v>
      </c>
      <c r="Z10" s="84">
        <f>COLUMN('LV-Liste'!N$3)-$V$8</f>
        <v>13</v>
      </c>
      <c r="AA10" s="84">
        <f>COLUMN('LV-Liste'!O$3)-$V$8</f>
        <v>14</v>
      </c>
      <c r="AB10" s="50"/>
      <c r="AC10" s="50"/>
      <c r="AF10" s="51"/>
      <c r="AG10" s="51"/>
      <c r="AI10" s="472" t="s">
        <v>278</v>
      </c>
      <c r="AK10" s="51"/>
      <c r="AL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5.7" customHeight="1" x14ac:dyDescent="0.3">
      <c r="A11" s="479"/>
      <c r="E11" s="6"/>
      <c r="F11" s="6"/>
      <c r="G11" s="6"/>
      <c r="H11" s="6"/>
      <c r="I11" s="6"/>
      <c r="J11" s="8"/>
      <c r="K11" s="8"/>
      <c r="L11" s="8"/>
      <c r="M11" s="8"/>
      <c r="N11" s="28"/>
      <c r="O11" s="488"/>
      <c r="P11" s="488"/>
      <c r="Q11" s="488"/>
      <c r="R11" s="488"/>
      <c r="S11" s="72" t="s">
        <v>202</v>
      </c>
      <c r="T11" s="73"/>
      <c r="U11" s="75" t="s">
        <v>146</v>
      </c>
      <c r="V11" s="51"/>
      <c r="W11" s="397"/>
      <c r="X11" s="397"/>
      <c r="Y11" s="397"/>
      <c r="Z11" s="397"/>
      <c r="AA11" s="398"/>
      <c r="AB11" s="398"/>
      <c r="AC11" s="398"/>
      <c r="AD11" s="398"/>
      <c r="AK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5.7" customHeight="1" x14ac:dyDescent="0.3">
      <c r="A12" s="479"/>
      <c r="D12" s="477" t="str">
        <f ca="1">CONCATENATE(OFFSET(Zusammenfassung!$AI$32,0,$C$10-1)," für ",Zusammenfassung!$C$4," (Matr.-Nr. ",Zusammenfassung!$C$5,")")</f>
        <v>4. Studienberatung T.M.JJ für [Formular 'Erstberatung' ausfüllen!] (Matr.-Nr. [Formular 'Erstberatung' ausfüllen!])</v>
      </c>
      <c r="F12" s="6"/>
      <c r="G12" s="8"/>
      <c r="H12" s="8"/>
      <c r="I12" s="8"/>
      <c r="J12" s="8"/>
      <c r="K12" s="799" t="s">
        <v>141</v>
      </c>
      <c r="L12" s="800"/>
      <c r="M12" s="801"/>
      <c r="N12" s="407">
        <f ca="1">IF(U12&gt;0,S12/U12,0)</f>
        <v>0</v>
      </c>
      <c r="O12" s="488"/>
      <c r="P12" s="488"/>
      <c r="Q12" s="488"/>
      <c r="R12" s="488"/>
      <c r="S12" s="76">
        <f ca="1">S38+S113</f>
        <v>0</v>
      </c>
      <c r="T12" s="76"/>
      <c r="U12" s="76">
        <f ca="1">U38+U113</f>
        <v>0</v>
      </c>
      <c r="AN12" s="63"/>
      <c r="AO12" s="63"/>
      <c r="AP12" s="63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5.7" customHeight="1" x14ac:dyDescent="0.3">
      <c r="A13" s="479"/>
      <c r="E13" s="477"/>
      <c r="F13" s="6"/>
      <c r="G13" s="8"/>
      <c r="H13" s="8"/>
      <c r="I13" s="8"/>
      <c r="J13" s="8"/>
      <c r="K13" s="481"/>
      <c r="L13" s="481"/>
      <c r="M13" s="481"/>
      <c r="N13" s="482"/>
      <c r="O13" s="780"/>
      <c r="P13" s="780"/>
      <c r="Q13" s="780"/>
      <c r="R13" s="780"/>
      <c r="S13" s="76"/>
      <c r="T13" s="76"/>
      <c r="U13" s="76"/>
      <c r="AN13" s="63"/>
      <c r="AO13" s="63"/>
      <c r="AP13" s="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5.7" customHeight="1" x14ac:dyDescent="0.3">
      <c r="A14" s="479"/>
      <c r="D14" s="802"/>
      <c r="E14" s="795" t="s">
        <v>131</v>
      </c>
      <c r="F14" s="795"/>
      <c r="G14" s="782" t="s">
        <v>282</v>
      </c>
      <c r="H14" s="795" t="s">
        <v>77</v>
      </c>
      <c r="I14" s="796" t="s">
        <v>212</v>
      </c>
      <c r="J14" s="784" t="s">
        <v>78</v>
      </c>
      <c r="K14" s="784"/>
      <c r="L14" s="784"/>
      <c r="M14" s="784"/>
      <c r="N14" s="782" t="s">
        <v>79</v>
      </c>
      <c r="O14" s="784" t="s">
        <v>30</v>
      </c>
      <c r="P14" s="784"/>
      <c r="Q14" s="784"/>
      <c r="R14" s="784"/>
      <c r="S14" s="76"/>
      <c r="T14" s="76"/>
      <c r="U14" s="76"/>
      <c r="AC14" s="577" t="s">
        <v>213</v>
      </c>
      <c r="AD14" s="577" t="s">
        <v>214</v>
      </c>
      <c r="AE14" s="487" t="s">
        <v>288</v>
      </c>
      <c r="AF14" s="486" t="s">
        <v>67</v>
      </c>
      <c r="AG14" s="486" t="s">
        <v>223</v>
      </c>
      <c r="AH14" s="578" t="s">
        <v>68</v>
      </c>
      <c r="AI14" s="486" t="s">
        <v>224</v>
      </c>
      <c r="AJ14" s="486" t="s">
        <v>68</v>
      </c>
      <c r="AK14" s="487" t="s">
        <v>69</v>
      </c>
      <c r="AL14" s="486" t="s">
        <v>286</v>
      </c>
      <c r="AM14" s="484"/>
      <c r="AN14" s="63"/>
      <c r="AO14" s="63"/>
      <c r="AP14" s="63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5.7" customHeight="1" x14ac:dyDescent="0.3">
      <c r="A15" s="479"/>
      <c r="D15" s="802"/>
      <c r="E15" s="795"/>
      <c r="F15" s="795"/>
      <c r="G15" s="803"/>
      <c r="H15" s="796"/>
      <c r="I15" s="797"/>
      <c r="J15" s="388" t="s">
        <v>31</v>
      </c>
      <c r="K15" s="388" t="s">
        <v>32</v>
      </c>
      <c r="L15" s="388" t="s">
        <v>140</v>
      </c>
      <c r="M15" s="388" t="s">
        <v>157</v>
      </c>
      <c r="N15" s="783"/>
      <c r="O15" s="90" t="s">
        <v>31</v>
      </c>
      <c r="P15" s="90" t="s">
        <v>32</v>
      </c>
      <c r="Q15" s="90" t="s">
        <v>140</v>
      </c>
      <c r="R15" s="90" t="s">
        <v>157</v>
      </c>
      <c r="S15" s="254"/>
      <c r="T15" s="8"/>
      <c r="U15" s="8"/>
      <c r="AC15" s="579" t="s">
        <v>218</v>
      </c>
      <c r="AD15" s="579" t="s">
        <v>219</v>
      </c>
      <c r="AE15" s="485"/>
      <c r="AF15" s="485"/>
      <c r="AG15" s="485"/>
      <c r="AH15" s="484"/>
      <c r="AI15" s="484"/>
      <c r="AJ15" s="484"/>
      <c r="AK15" s="485"/>
      <c r="AL15" s="485"/>
      <c r="AM15" s="486" t="s">
        <v>287</v>
      </c>
      <c r="AN15" s="65"/>
      <c r="AO15" s="65"/>
      <c r="AP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5" customHeight="1" x14ac:dyDescent="0.3">
      <c r="A16" s="479"/>
      <c r="E16" s="219" t="s">
        <v>169</v>
      </c>
      <c r="F16" s="477"/>
      <c r="G16" s="477"/>
      <c r="H16" s="477"/>
      <c r="I16" s="477"/>
      <c r="J16" s="9"/>
      <c r="K16" s="10"/>
      <c r="L16" s="9"/>
      <c r="M16" s="9"/>
      <c r="N16" s="10"/>
      <c r="P16" s="253"/>
      <c r="Q16" s="253"/>
      <c r="R16" s="253"/>
      <c r="S16" s="777" t="s">
        <v>202</v>
      </c>
      <c r="T16" s="771" t="s">
        <v>98</v>
      </c>
      <c r="U16" s="483" t="s">
        <v>28</v>
      </c>
      <c r="AC16" s="577" t="s">
        <v>213</v>
      </c>
      <c r="AD16" s="577" t="s">
        <v>214</v>
      </c>
      <c r="AE16" s="487" t="s">
        <v>288</v>
      </c>
      <c r="AF16" s="486" t="s">
        <v>67</v>
      </c>
      <c r="AG16" s="486" t="s">
        <v>223</v>
      </c>
      <c r="AH16" s="578" t="s">
        <v>68</v>
      </c>
      <c r="AI16" s="486" t="s">
        <v>224</v>
      </c>
      <c r="AJ16" s="486" t="s">
        <v>68</v>
      </c>
      <c r="AK16" s="487" t="s">
        <v>69</v>
      </c>
      <c r="AL16" s="486" t="s">
        <v>286</v>
      </c>
      <c r="AM16" s="484"/>
      <c r="AN16" s="65"/>
      <c r="AO16" s="65"/>
      <c r="AP16" s="65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5" customHeight="1" x14ac:dyDescent="0.3">
      <c r="A17" s="479"/>
      <c r="E17" s="219" t="s">
        <v>262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777"/>
      <c r="T17" s="771"/>
      <c r="U17" s="488"/>
      <c r="AC17" s="579" t="s">
        <v>218</v>
      </c>
      <c r="AD17" s="579" t="s">
        <v>219</v>
      </c>
      <c r="AE17" s="485"/>
      <c r="AF17" s="485"/>
      <c r="AG17" s="485"/>
      <c r="AH17" s="484"/>
      <c r="AI17" s="484"/>
      <c r="AJ17" s="484"/>
      <c r="AK17" s="485"/>
      <c r="AL17" s="485"/>
      <c r="AM17" s="486" t="s">
        <v>287</v>
      </c>
      <c r="AN17" s="65"/>
      <c r="AO17" s="65"/>
      <c r="AP17" s="65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5" customHeight="1" x14ac:dyDescent="0.3">
      <c r="A18" s="479"/>
      <c r="C18" s="91"/>
      <c r="D18" s="91"/>
      <c r="E18" s="219" t="s">
        <v>222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8"/>
      <c r="T18" s="8"/>
      <c r="U18" s="8"/>
      <c r="AK18" s="67"/>
      <c r="AL18" s="66"/>
      <c r="AN18" s="66"/>
      <c r="AO18" s="66"/>
      <c r="AP18" s="66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5" customHeight="1" x14ac:dyDescent="0.3">
      <c r="A19" s="479"/>
      <c r="C19" s="91"/>
      <c r="D19" s="91"/>
      <c r="E19" s="484"/>
      <c r="F19" s="506"/>
      <c r="G19" s="506"/>
      <c r="H19" s="506"/>
      <c r="I19" s="506"/>
      <c r="J19" s="506"/>
      <c r="K19" s="506"/>
      <c r="L19" s="506"/>
      <c r="M19" s="506"/>
      <c r="N19" s="506"/>
      <c r="O19" s="219"/>
      <c r="P19" s="219"/>
      <c r="Q19" s="219"/>
      <c r="R19" s="219"/>
      <c r="S19" s="8"/>
      <c r="T19" s="8"/>
      <c r="U19" s="8"/>
      <c r="AK19" s="67"/>
      <c r="AL19" s="66"/>
      <c r="AN19" s="66"/>
      <c r="AO19" s="66"/>
      <c r="AP19" s="66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7" customHeight="1" x14ac:dyDescent="0.35">
      <c r="A20" s="479"/>
      <c r="B20" s="77" t="s">
        <v>29</v>
      </c>
      <c r="C20" s="88"/>
      <c r="D20" s="798" t="s">
        <v>215</v>
      </c>
      <c r="E20" s="798"/>
      <c r="F20" s="798"/>
      <c r="G20" s="575"/>
      <c r="H20" s="575"/>
      <c r="I20" s="575"/>
      <c r="J20" s="575"/>
      <c r="K20" s="575"/>
      <c r="L20" s="575"/>
      <c r="M20" s="575"/>
      <c r="N20" s="575"/>
      <c r="O20" s="8"/>
      <c r="P20" s="12"/>
      <c r="Q20" s="12"/>
      <c r="R20" s="8"/>
      <c r="S20" s="8"/>
      <c r="T20" s="8"/>
      <c r="U20" s="8"/>
      <c r="AF20" s="51"/>
      <c r="AG20" s="51"/>
      <c r="AK20" s="64"/>
      <c r="AL20" s="63"/>
      <c r="AN20" s="68"/>
      <c r="AO20" s="63"/>
      <c r="AP20" s="63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5" customHeight="1" x14ac:dyDescent="0.3">
      <c r="A21" s="479"/>
      <c r="B21" s="26">
        <f>'1. Studienberatung T.M.JJ'!B21</f>
        <v>1001</v>
      </c>
      <c r="C21" s="576" t="b">
        <f t="shared" ref="C21:C37" si="1">$AC21</f>
        <v>1</v>
      </c>
      <c r="D21" s="574" t="str">
        <f ca="1">IF($AL21,"X","")</f>
        <v/>
      </c>
      <c r="E21" s="774" t="str">
        <f t="shared" ref="E21:E37" ca="1" si="2">IF($B21&gt;0,OFFSET(lvliste,$W21,W$8),"")</f>
        <v>Modul Elektrotechnik:</v>
      </c>
      <c r="F21" s="774"/>
      <c r="G21" s="520">
        <f t="shared" ref="G21:G37" ca="1" si="3">IF($B21&gt;0,OFFSET(lvliste,$W21,X$8),"")</f>
        <v>3020</v>
      </c>
      <c r="H21" s="377" t="str">
        <f t="shared" ref="H21:H37" ca="1" si="4">IF($B21&gt;0,OFFSET(lvliste,$W21,Y$8),"")</f>
        <v xml:space="preserve"> </v>
      </c>
      <c r="I21" s="377" t="str">
        <f t="shared" ref="I21:I37" ca="1" si="5">IF($B21&gt;0,OFFSET(lvliste,$W21,Z$8),"")</f>
        <v xml:space="preserve"> </v>
      </c>
      <c r="J21" s="381">
        <f t="shared" ref="J21:J37" ca="1" si="6">IF(AND($AL21,$B21&gt;0),OFFSET(lvliste,$W21,AA$8),0)</f>
        <v>0</v>
      </c>
      <c r="K21" s="381">
        <f t="shared" ref="K21:K37" ca="1" si="7">IF(AND($AL21,$B21&gt;0),OFFSET(lvliste,$W21,AB$8),0)</f>
        <v>0</v>
      </c>
      <c r="L21" s="381">
        <f t="shared" ref="L21:L37" ca="1" si="8">IF(AND($AL21,$B21&gt;0),OFFSET(lvliste,$W21,AC$8),0)</f>
        <v>0</v>
      </c>
      <c r="M21" s="381">
        <f t="shared" ref="M21:M37" ca="1" si="9">IF(AND($AL21,$B21&gt;0),OFFSET(lvliste,$W21,AD$8),0)</f>
        <v>0</v>
      </c>
      <c r="N21" s="387"/>
      <c r="O21" s="489"/>
      <c r="P21" s="489"/>
      <c r="Q21" s="489"/>
      <c r="R21" s="489"/>
      <c r="S21" s="483">
        <f t="shared" ref="S21:S37" ca="1" si="10">SUM(J21:M21)*N21</f>
        <v>0</v>
      </c>
      <c r="T21" s="490">
        <f t="shared" ref="T21:T37" ca="1" si="11">IF(S21&gt;0, 1, 0)</f>
        <v>0</v>
      </c>
      <c r="U21" s="490">
        <f t="shared" ref="U21:U37" ca="1" si="12">T21*SUM(J21:M21)</f>
        <v>0</v>
      </c>
      <c r="V21" s="490"/>
      <c r="W21" s="491">
        <f t="shared" ref="W21:W44" si="13">IF($B21&gt;0,VLOOKUP($B21,lvlistenbereich,2,FALSE)-$V$10,0)</f>
        <v>49</v>
      </c>
      <c r="X21" s="500"/>
      <c r="Y21" s="500"/>
      <c r="Z21" s="500"/>
      <c r="AA21" s="500"/>
      <c r="AB21" s="500"/>
      <c r="AC21" s="576" t="b">
        <v>1</v>
      </c>
      <c r="AD21" s="576" t="b">
        <v>0</v>
      </c>
      <c r="AE21" s="580" t="b">
        <f t="shared" ref="AE21:AE39" ca="1" si="14">IF($B21&gt;0,OFFSET(lvliste,$W21,$AA$10),FALSE)</f>
        <v>0</v>
      </c>
      <c r="AF21" s="580" t="b">
        <f t="shared" ref="AF21:AF39" ca="1" si="15">IF($B21&gt;0,OFFSET(lvliste,$W21,$Y$10),FALSE)</f>
        <v>1</v>
      </c>
      <c r="AG21" s="580">
        <f t="shared" ref="AG21:AG39" ca="1" si="16">OFFSET(lvliste,$W21,$W$10)</f>
        <v>0</v>
      </c>
      <c r="AH21" s="581" t="b">
        <f t="shared" ref="AH21:AH39" ca="1" si="17">IF($AG21&gt;0,VLOOKUP($AG21,$B$21:$C$83,2,FALSE),FALSE)</f>
        <v>0</v>
      </c>
      <c r="AI21" s="581">
        <f t="shared" ref="AI21:AI39" ca="1" si="18">OFFSET(lvliste,$W21,$X$10)</f>
        <v>0</v>
      </c>
      <c r="AJ21" s="581" t="b">
        <f ca="1">IF($AI21&gt;0,VLOOKUP($AI21,$B$21:$C$83,2,FALSE),FALSE)</f>
        <v>0</v>
      </c>
      <c r="AK21" s="580" t="b">
        <f t="shared" ref="AK21:AK83" ca="1" si="19">IF(ISERROR($AH21),IF(ISERROR($AJ21),FALSE,$AJ21),IF(ISERROR($AJ21),$AH21,OR($AH21,$AJ21)))</f>
        <v>0</v>
      </c>
      <c r="AL21" s="580" t="b">
        <f ca="1">AND($AC21,NOT($AF21),NOT($AK21),NOT($AE21))</f>
        <v>0</v>
      </c>
      <c r="AM21" s="580" t="b">
        <f ca="1">OR($AE21,AND($AD21,NOT($AF21),NOT($AK21)))</f>
        <v>0</v>
      </c>
      <c r="AN21" s="485"/>
      <c r="AO21" s="485"/>
      <c r="AP21" s="485"/>
      <c r="AQ21" s="485"/>
      <c r="AR21" s="485"/>
      <c r="AS21" s="485"/>
      <c r="AT21" s="51"/>
      <c r="AU21" s="51"/>
      <c r="AV21" s="51"/>
      <c r="AW21" s="51"/>
      <c r="AX21" s="51"/>
      <c r="AY21" s="51"/>
      <c r="AZ21" s="51"/>
    </row>
    <row r="22" spans="1:52" ht="15" customHeight="1" x14ac:dyDescent="0.3">
      <c r="A22" s="479"/>
      <c r="B22" s="26">
        <f>'1. Studienberatung T.M.JJ'!B22</f>
        <v>1</v>
      </c>
      <c r="C22" s="576" t="b">
        <f t="shared" si="1"/>
        <v>1</v>
      </c>
      <c r="D22" s="574" t="str">
        <f t="shared" ref="D22:D37" ca="1" si="20">IF($AL22,"X","")</f>
        <v>X</v>
      </c>
      <c r="E22" s="781" t="str">
        <f t="shared" ca="1" si="2"/>
        <v>Grundlagen der Elektro- und Messtechnik</v>
      </c>
      <c r="F22" s="781"/>
      <c r="G22" s="86">
        <f t="shared" ca="1" si="3"/>
        <v>105010</v>
      </c>
      <c r="H22" s="86" t="str">
        <f t="shared" ca="1" si="4"/>
        <v>Käbisch</v>
      </c>
      <c r="I22" s="86" t="str">
        <f t="shared" ca="1" si="5"/>
        <v>WS</v>
      </c>
      <c r="J22" s="381">
        <f t="shared" ca="1" si="6"/>
        <v>3</v>
      </c>
      <c r="K22" s="381">
        <f t="shared" ca="1" si="7"/>
        <v>0</v>
      </c>
      <c r="L22" s="381">
        <f t="shared" ca="1" si="8"/>
        <v>0</v>
      </c>
      <c r="M22" s="381">
        <f t="shared" ca="1" si="9"/>
        <v>0</v>
      </c>
      <c r="N22" s="382"/>
      <c r="O22" s="489"/>
      <c r="P22" s="489"/>
      <c r="Q22" s="489"/>
      <c r="R22" s="489"/>
      <c r="S22" s="483">
        <f t="shared" ca="1" si="10"/>
        <v>0</v>
      </c>
      <c r="T22" s="490">
        <f t="shared" ca="1" si="11"/>
        <v>0</v>
      </c>
      <c r="U22" s="490">
        <f t="shared" ca="1" si="12"/>
        <v>0</v>
      </c>
      <c r="V22" s="490"/>
      <c r="W22" s="491">
        <f t="shared" si="13"/>
        <v>5</v>
      </c>
      <c r="X22" s="500"/>
      <c r="Y22" s="500"/>
      <c r="Z22" s="500"/>
      <c r="AA22" s="500"/>
      <c r="AB22" s="500"/>
      <c r="AC22" s="576" t="b">
        <v>1</v>
      </c>
      <c r="AD22" s="576" t="b">
        <v>0</v>
      </c>
      <c r="AE22" s="582" t="b">
        <f t="shared" ca="1" si="14"/>
        <v>0</v>
      </c>
      <c r="AF22" s="582" t="b">
        <f t="shared" ca="1" si="15"/>
        <v>0</v>
      </c>
      <c r="AG22" s="582">
        <f t="shared" ca="1" si="16"/>
        <v>0</v>
      </c>
      <c r="AH22" s="581" t="b">
        <f t="shared" ca="1" si="17"/>
        <v>0</v>
      </c>
      <c r="AI22" s="491">
        <f t="shared" ca="1" si="18"/>
        <v>0</v>
      </c>
      <c r="AJ22" s="491" t="b">
        <f t="shared" ref="AJ22:AJ39" ca="1" si="21">IF($AI22&gt;0,VLOOKUP($AI22,$B$21:$B$83,2,FALSE),FALSE)</f>
        <v>0</v>
      </c>
      <c r="AK22" s="582" t="b">
        <f t="shared" ca="1" si="19"/>
        <v>0</v>
      </c>
      <c r="AL22" s="580" t="b">
        <f t="shared" ref="AL22:AL83" ca="1" si="22">AND($AC22,NOT($AF22),NOT($AK22),NOT($AE22))</f>
        <v>1</v>
      </c>
      <c r="AM22" s="580" t="b">
        <f t="shared" ref="AM22:AM83" ca="1" si="23">OR($AE22,AND($AD22,NOT($AF22),NOT($AK22)))</f>
        <v>0</v>
      </c>
      <c r="AN22" s="485"/>
      <c r="AO22" s="485"/>
      <c r="AP22" s="485"/>
      <c r="AQ22" s="485"/>
      <c r="AR22" s="485"/>
      <c r="AS22" s="485"/>
      <c r="AT22" s="51"/>
      <c r="AU22" s="51"/>
      <c r="AV22" s="51"/>
      <c r="AW22" s="51"/>
      <c r="AX22" s="51"/>
      <c r="AY22" s="51"/>
      <c r="AZ22" s="51"/>
    </row>
    <row r="23" spans="1:52" ht="15.7" customHeight="1" x14ac:dyDescent="0.3">
      <c r="A23" s="479"/>
      <c r="B23" s="26">
        <f>'1. Studienberatung T.M.JJ'!B23</f>
        <v>2</v>
      </c>
      <c r="C23" s="576" t="b">
        <f t="shared" si="1"/>
        <v>1</v>
      </c>
      <c r="D23" s="574" t="str">
        <f t="shared" ca="1" si="20"/>
        <v>X</v>
      </c>
      <c r="E23" s="781" t="str">
        <f t="shared" ca="1" si="2"/>
        <v>Regelungstechnik</v>
      </c>
      <c r="F23" s="781"/>
      <c r="G23" s="86">
        <f t="shared" ca="1" si="3"/>
        <v>101005</v>
      </c>
      <c r="H23" s="86" t="str">
        <f t="shared" ca="1" si="4"/>
        <v>Stursberg</v>
      </c>
      <c r="I23" s="86" t="str">
        <f t="shared" ca="1" si="5"/>
        <v>WS</v>
      </c>
      <c r="J23" s="381">
        <f t="shared" ca="1" si="6"/>
        <v>3</v>
      </c>
      <c r="K23" s="381">
        <f t="shared" ca="1" si="7"/>
        <v>0</v>
      </c>
      <c r="L23" s="381">
        <f t="shared" ca="1" si="8"/>
        <v>0</v>
      </c>
      <c r="M23" s="381">
        <f t="shared" ca="1" si="9"/>
        <v>0</v>
      </c>
      <c r="N23" s="382"/>
      <c r="O23" s="489"/>
      <c r="P23" s="489"/>
      <c r="Q23" s="489"/>
      <c r="R23" s="489"/>
      <c r="S23" s="483">
        <f t="shared" ca="1" si="10"/>
        <v>0</v>
      </c>
      <c r="T23" s="490">
        <f t="shared" ca="1" si="11"/>
        <v>0</v>
      </c>
      <c r="U23" s="490">
        <f t="shared" ca="1" si="12"/>
        <v>0</v>
      </c>
      <c r="V23" s="490"/>
      <c r="W23" s="491">
        <f t="shared" si="13"/>
        <v>6</v>
      </c>
      <c r="X23" s="500"/>
      <c r="Y23" s="500"/>
      <c r="Z23" s="500"/>
      <c r="AA23" s="500"/>
      <c r="AB23" s="500"/>
      <c r="AC23" s="576" t="b">
        <v>1</v>
      </c>
      <c r="AD23" s="576" t="b">
        <v>0</v>
      </c>
      <c r="AE23" s="582" t="b">
        <f t="shared" ca="1" si="14"/>
        <v>0</v>
      </c>
      <c r="AF23" s="582" t="b">
        <f t="shared" ca="1" si="15"/>
        <v>0</v>
      </c>
      <c r="AG23" s="582">
        <f t="shared" ca="1" si="16"/>
        <v>0</v>
      </c>
      <c r="AH23" s="581" t="b">
        <f t="shared" ca="1" si="17"/>
        <v>0</v>
      </c>
      <c r="AI23" s="491">
        <f t="shared" ca="1" si="18"/>
        <v>0</v>
      </c>
      <c r="AJ23" s="491" t="b">
        <f t="shared" ca="1" si="21"/>
        <v>0</v>
      </c>
      <c r="AK23" s="582" t="b">
        <f t="shared" ca="1" si="19"/>
        <v>0</v>
      </c>
      <c r="AL23" s="580" t="b">
        <f t="shared" ca="1" si="22"/>
        <v>1</v>
      </c>
      <c r="AM23" s="580" t="b">
        <f t="shared" ca="1" si="23"/>
        <v>0</v>
      </c>
      <c r="AN23" s="485"/>
      <c r="AO23" s="485"/>
      <c r="AP23" s="485"/>
      <c r="AQ23" s="485"/>
      <c r="AR23" s="485"/>
      <c r="AS23" s="485"/>
      <c r="AT23" s="51"/>
      <c r="AU23" s="51"/>
      <c r="AV23" s="51"/>
      <c r="AW23" s="51"/>
      <c r="AX23" s="51"/>
      <c r="AY23" s="51"/>
      <c r="AZ23" s="51"/>
    </row>
    <row r="24" spans="1:52" ht="15.7" customHeight="1" x14ac:dyDescent="0.3">
      <c r="A24" s="479"/>
      <c r="B24" s="26">
        <f>'1. Studienberatung T.M.JJ'!B24</f>
        <v>4</v>
      </c>
      <c r="C24" s="576" t="b">
        <f t="shared" si="1"/>
        <v>1</v>
      </c>
      <c r="D24" s="574" t="str">
        <f t="shared" ca="1" si="20"/>
        <v>X</v>
      </c>
      <c r="E24" s="774" t="str">
        <f t="shared" ca="1" si="2"/>
        <v>Biochem. und thermochem. Biomassewandlungen</v>
      </c>
      <c r="F24" s="774"/>
      <c r="G24" s="520">
        <f t="shared" ca="1" si="3"/>
        <v>3010</v>
      </c>
      <c r="H24" s="86" t="str">
        <f t="shared" ca="1" si="4"/>
        <v>Wachendorf, Krautkremer</v>
      </c>
      <c r="I24" s="86" t="str">
        <f t="shared" ca="1" si="5"/>
        <v>WS</v>
      </c>
      <c r="J24" s="381">
        <f t="shared" ca="1" si="6"/>
        <v>0</v>
      </c>
      <c r="K24" s="381">
        <f t="shared" ca="1" si="7"/>
        <v>3</v>
      </c>
      <c r="L24" s="381">
        <f t="shared" ca="1" si="8"/>
        <v>0</v>
      </c>
      <c r="M24" s="381">
        <f t="shared" ca="1" si="9"/>
        <v>0</v>
      </c>
      <c r="N24" s="382"/>
      <c r="O24" s="489"/>
      <c r="P24" s="489"/>
      <c r="Q24" s="489"/>
      <c r="R24" s="489"/>
      <c r="S24" s="483">
        <f t="shared" ca="1" si="10"/>
        <v>0</v>
      </c>
      <c r="T24" s="490">
        <f t="shared" ca="1" si="11"/>
        <v>0</v>
      </c>
      <c r="U24" s="490">
        <f t="shared" ca="1" si="12"/>
        <v>0</v>
      </c>
      <c r="V24" s="490"/>
      <c r="W24" s="491">
        <f t="shared" si="13"/>
        <v>7</v>
      </c>
      <c r="X24" s="500"/>
      <c r="Y24" s="500"/>
      <c r="Z24" s="500"/>
      <c r="AA24" s="500"/>
      <c r="AB24" s="500"/>
      <c r="AC24" s="576" t="b">
        <v>1</v>
      </c>
      <c r="AD24" s="576" t="b">
        <v>0</v>
      </c>
      <c r="AE24" s="582" t="b">
        <f t="shared" ca="1" si="14"/>
        <v>0</v>
      </c>
      <c r="AF24" s="582" t="b">
        <f t="shared" ca="1" si="15"/>
        <v>0</v>
      </c>
      <c r="AG24" s="582">
        <f t="shared" ca="1" si="16"/>
        <v>0</v>
      </c>
      <c r="AH24" s="581" t="b">
        <f t="shared" ca="1" si="17"/>
        <v>0</v>
      </c>
      <c r="AI24" s="491">
        <f t="shared" ca="1" si="18"/>
        <v>0</v>
      </c>
      <c r="AJ24" s="491" t="b">
        <f t="shared" ca="1" si="21"/>
        <v>0</v>
      </c>
      <c r="AK24" s="582" t="b">
        <f t="shared" ca="1" si="19"/>
        <v>0</v>
      </c>
      <c r="AL24" s="580" t="b">
        <f t="shared" ca="1" si="22"/>
        <v>1</v>
      </c>
      <c r="AM24" s="580" t="b">
        <f t="shared" ca="1" si="23"/>
        <v>0</v>
      </c>
      <c r="AN24" s="485"/>
      <c r="AO24" s="485"/>
      <c r="AP24" s="485"/>
      <c r="AQ24" s="485"/>
      <c r="AR24" s="485"/>
      <c r="AS24" s="485"/>
      <c r="AT24" s="51"/>
      <c r="AU24" s="51"/>
      <c r="AV24" s="51"/>
      <c r="AW24" s="51"/>
      <c r="AX24" s="51"/>
      <c r="AY24" s="51"/>
      <c r="AZ24" s="51"/>
    </row>
    <row r="25" spans="1:52" ht="15.7" customHeight="1" x14ac:dyDescent="0.3">
      <c r="A25" s="479"/>
      <c r="B25" s="26">
        <f>'1. Studienberatung T.M.JJ'!B25</f>
        <v>1002</v>
      </c>
      <c r="C25" s="576" t="b">
        <f t="shared" si="1"/>
        <v>1</v>
      </c>
      <c r="D25" s="574" t="str">
        <f t="shared" ca="1" si="20"/>
        <v/>
      </c>
      <c r="E25" s="774" t="str">
        <f t="shared" ca="1" si="2"/>
        <v>Modul Strömungsmaschinen:</v>
      </c>
      <c r="F25" s="774"/>
      <c r="G25" s="520">
        <f t="shared" ca="1" si="3"/>
        <v>3050</v>
      </c>
      <c r="H25" s="86" t="str">
        <f t="shared" ca="1" si="4"/>
        <v xml:space="preserve"> </v>
      </c>
      <c r="I25" s="86" t="str">
        <f t="shared" ca="1" si="5"/>
        <v xml:space="preserve"> </v>
      </c>
      <c r="J25" s="381">
        <f t="shared" ca="1" si="6"/>
        <v>0</v>
      </c>
      <c r="K25" s="381">
        <f t="shared" ca="1" si="7"/>
        <v>0</v>
      </c>
      <c r="L25" s="381">
        <f t="shared" ca="1" si="8"/>
        <v>0</v>
      </c>
      <c r="M25" s="381">
        <f t="shared" ca="1" si="9"/>
        <v>0</v>
      </c>
      <c r="N25" s="387"/>
      <c r="O25" s="489"/>
      <c r="P25" s="489"/>
      <c r="Q25" s="489"/>
      <c r="R25" s="489"/>
      <c r="S25" s="483">
        <f t="shared" ca="1" si="10"/>
        <v>0</v>
      </c>
      <c r="T25" s="490">
        <f t="shared" ca="1" si="11"/>
        <v>0</v>
      </c>
      <c r="U25" s="490">
        <f t="shared" ca="1" si="12"/>
        <v>0</v>
      </c>
      <c r="V25" s="490"/>
      <c r="W25" s="491">
        <f t="shared" si="13"/>
        <v>50</v>
      </c>
      <c r="X25" s="500"/>
      <c r="Y25" s="500"/>
      <c r="Z25" s="500"/>
      <c r="AA25" s="500"/>
      <c r="AB25" s="500"/>
      <c r="AC25" s="576" t="b">
        <v>1</v>
      </c>
      <c r="AD25" s="576" t="b">
        <v>0</v>
      </c>
      <c r="AE25" s="582" t="b">
        <f t="shared" ca="1" si="14"/>
        <v>0</v>
      </c>
      <c r="AF25" s="582" t="b">
        <f t="shared" ca="1" si="15"/>
        <v>1</v>
      </c>
      <c r="AG25" s="582">
        <f t="shared" ca="1" si="16"/>
        <v>0</v>
      </c>
      <c r="AH25" s="581" t="b">
        <f t="shared" ca="1" si="17"/>
        <v>0</v>
      </c>
      <c r="AI25" s="491">
        <f t="shared" ca="1" si="18"/>
        <v>0</v>
      </c>
      <c r="AJ25" s="491" t="b">
        <f t="shared" ca="1" si="21"/>
        <v>0</v>
      </c>
      <c r="AK25" s="582" t="b">
        <f t="shared" ca="1" si="19"/>
        <v>0</v>
      </c>
      <c r="AL25" s="580" t="b">
        <f t="shared" ca="1" si="22"/>
        <v>0</v>
      </c>
      <c r="AM25" s="580" t="b">
        <f t="shared" ca="1" si="23"/>
        <v>0</v>
      </c>
      <c r="AN25" s="485"/>
      <c r="AO25" s="485"/>
      <c r="AP25" s="485"/>
      <c r="AQ25" s="485"/>
      <c r="AR25" s="485"/>
      <c r="AS25" s="485"/>
      <c r="AT25" s="51"/>
      <c r="AU25" s="51"/>
      <c r="AV25" s="51"/>
      <c r="AW25" s="51"/>
      <c r="AX25" s="51"/>
      <c r="AY25" s="51"/>
      <c r="AZ25" s="51"/>
    </row>
    <row r="26" spans="1:52" ht="15.7" customHeight="1" x14ac:dyDescent="0.3">
      <c r="A26" s="479"/>
      <c r="B26" s="26">
        <f>'1. Studienberatung T.M.JJ'!B26</f>
        <v>5</v>
      </c>
      <c r="C26" s="576" t="b">
        <f t="shared" si="1"/>
        <v>1</v>
      </c>
      <c r="D26" s="574" t="str">
        <f t="shared" ca="1" si="20"/>
        <v>X</v>
      </c>
      <c r="E26" s="781" t="str">
        <f t="shared" ca="1" si="2"/>
        <v>Fluiddynamik</v>
      </c>
      <c r="F26" s="781"/>
      <c r="G26" s="86">
        <f t="shared" ca="1" si="3"/>
        <v>142012</v>
      </c>
      <c r="H26" s="86" t="str">
        <f t="shared" ca="1" si="4"/>
        <v>Rütten</v>
      </c>
      <c r="I26" s="86" t="str">
        <f t="shared" ca="1" si="5"/>
        <v>WS</v>
      </c>
      <c r="J26" s="381">
        <f t="shared" ca="1" si="6"/>
        <v>2</v>
      </c>
      <c r="K26" s="381">
        <f t="shared" ca="1" si="7"/>
        <v>0</v>
      </c>
      <c r="L26" s="381">
        <f t="shared" ca="1" si="8"/>
        <v>0</v>
      </c>
      <c r="M26" s="381">
        <f t="shared" ca="1" si="9"/>
        <v>0</v>
      </c>
      <c r="N26" s="382"/>
      <c r="O26" s="489"/>
      <c r="P26" s="489"/>
      <c r="Q26" s="489"/>
      <c r="R26" s="489"/>
      <c r="S26" s="483">
        <f t="shared" ca="1" si="10"/>
        <v>0</v>
      </c>
      <c r="T26" s="490">
        <f t="shared" ca="1" si="11"/>
        <v>0</v>
      </c>
      <c r="U26" s="490">
        <f t="shared" ca="1" si="12"/>
        <v>0</v>
      </c>
      <c r="V26" s="490"/>
      <c r="W26" s="491">
        <f t="shared" si="13"/>
        <v>8</v>
      </c>
      <c r="X26" s="500"/>
      <c r="Y26" s="500"/>
      <c r="Z26" s="500"/>
      <c r="AA26" s="500"/>
      <c r="AB26" s="500"/>
      <c r="AC26" s="576" t="b">
        <v>1</v>
      </c>
      <c r="AD26" s="576" t="b">
        <v>0</v>
      </c>
      <c r="AE26" s="582" t="b">
        <f t="shared" ca="1" si="14"/>
        <v>0</v>
      </c>
      <c r="AF26" s="582" t="b">
        <f t="shared" ca="1" si="15"/>
        <v>0</v>
      </c>
      <c r="AG26" s="582">
        <f t="shared" ca="1" si="16"/>
        <v>104</v>
      </c>
      <c r="AH26" s="581" t="b">
        <f t="shared" ca="1" si="17"/>
        <v>0</v>
      </c>
      <c r="AI26" s="491">
        <f t="shared" ca="1" si="18"/>
        <v>0</v>
      </c>
      <c r="AJ26" s="491" t="b">
        <f t="shared" ca="1" si="21"/>
        <v>0</v>
      </c>
      <c r="AK26" s="582" t="b">
        <f t="shared" ca="1" si="19"/>
        <v>0</v>
      </c>
      <c r="AL26" s="580" t="b">
        <f t="shared" ca="1" si="22"/>
        <v>1</v>
      </c>
      <c r="AM26" s="580" t="b">
        <f t="shared" ca="1" si="23"/>
        <v>0</v>
      </c>
      <c r="AN26" s="485"/>
      <c r="AO26" s="485"/>
      <c r="AP26" s="485"/>
      <c r="AQ26" s="485"/>
      <c r="AR26" s="485"/>
      <c r="AS26" s="485"/>
      <c r="AT26" s="51"/>
      <c r="AU26" s="51"/>
      <c r="AV26" s="51"/>
      <c r="AW26" s="51"/>
      <c r="AX26" s="51"/>
      <c r="AY26" s="51"/>
      <c r="AZ26" s="51"/>
    </row>
    <row r="27" spans="1:52" ht="15.7" customHeight="1" x14ac:dyDescent="0.3">
      <c r="A27" s="479"/>
      <c r="B27" s="26">
        <f>'1. Studienberatung T.M.JJ'!B27</f>
        <v>6</v>
      </c>
      <c r="C27" s="576" t="b">
        <f t="shared" si="1"/>
        <v>1</v>
      </c>
      <c r="D27" s="574" t="str">
        <f t="shared" ca="1" si="20"/>
        <v>X</v>
      </c>
      <c r="E27" s="781" t="str">
        <f t="shared" ca="1" si="2"/>
        <v>Turbomaschinen</v>
      </c>
      <c r="F27" s="781"/>
      <c r="G27" s="86">
        <f t="shared" ca="1" si="3"/>
        <v>142013</v>
      </c>
      <c r="H27" s="86" t="str">
        <f t="shared" ca="1" si="4"/>
        <v>Rütten</v>
      </c>
      <c r="I27" s="86" t="str">
        <f t="shared" ca="1" si="5"/>
        <v>WS</v>
      </c>
      <c r="J27" s="381">
        <f t="shared" ca="1" si="6"/>
        <v>1</v>
      </c>
      <c r="K27" s="381">
        <f t="shared" ca="1" si="7"/>
        <v>0</v>
      </c>
      <c r="L27" s="381">
        <f t="shared" ca="1" si="8"/>
        <v>0</v>
      </c>
      <c r="M27" s="381">
        <f t="shared" ca="1" si="9"/>
        <v>0</v>
      </c>
      <c r="N27" s="382"/>
      <c r="O27" s="489"/>
      <c r="P27" s="489"/>
      <c r="Q27" s="489"/>
      <c r="R27" s="489"/>
      <c r="S27" s="483">
        <f t="shared" ca="1" si="10"/>
        <v>0</v>
      </c>
      <c r="T27" s="490">
        <f t="shared" ca="1" si="11"/>
        <v>0</v>
      </c>
      <c r="U27" s="490">
        <f t="shared" ca="1" si="12"/>
        <v>0</v>
      </c>
      <c r="V27" s="490"/>
      <c r="W27" s="491">
        <f t="shared" si="13"/>
        <v>9</v>
      </c>
      <c r="X27" s="500"/>
      <c r="Y27" s="500"/>
      <c r="Z27" s="500"/>
      <c r="AA27" s="500"/>
      <c r="AB27" s="500"/>
      <c r="AC27" s="576" t="b">
        <v>1</v>
      </c>
      <c r="AD27" s="576" t="b">
        <v>0</v>
      </c>
      <c r="AE27" s="582" t="b">
        <f t="shared" ca="1" si="14"/>
        <v>0</v>
      </c>
      <c r="AF27" s="582" t="b">
        <f t="shared" ca="1" si="15"/>
        <v>0</v>
      </c>
      <c r="AG27" s="582">
        <f t="shared" ca="1" si="16"/>
        <v>103</v>
      </c>
      <c r="AH27" s="581" t="b">
        <f t="shared" ca="1" si="17"/>
        <v>0</v>
      </c>
      <c r="AI27" s="491">
        <f t="shared" ca="1" si="18"/>
        <v>0</v>
      </c>
      <c r="AJ27" s="491" t="b">
        <f t="shared" ca="1" si="21"/>
        <v>0</v>
      </c>
      <c r="AK27" s="582" t="b">
        <f t="shared" ca="1" si="19"/>
        <v>0</v>
      </c>
      <c r="AL27" s="580" t="b">
        <f t="shared" ca="1" si="22"/>
        <v>1</v>
      </c>
      <c r="AM27" s="580" t="b">
        <f t="shared" ca="1" si="23"/>
        <v>0</v>
      </c>
      <c r="AN27" s="485"/>
      <c r="AO27" s="485"/>
      <c r="AP27" s="485"/>
      <c r="AQ27" s="485"/>
      <c r="AR27" s="485"/>
      <c r="AS27" s="485"/>
      <c r="AT27" s="51"/>
      <c r="AU27" s="51"/>
      <c r="AV27" s="51"/>
      <c r="AW27" s="51"/>
      <c r="AX27" s="51"/>
      <c r="AY27" s="51"/>
      <c r="AZ27" s="51"/>
    </row>
    <row r="28" spans="1:52" ht="15.7" customHeight="1" x14ac:dyDescent="0.3">
      <c r="A28" s="479"/>
      <c r="B28" s="26">
        <f>'1. Studienberatung T.M.JJ'!B28</f>
        <v>7</v>
      </c>
      <c r="C28" s="576" t="b">
        <f t="shared" si="1"/>
        <v>1</v>
      </c>
      <c r="D28" s="574" t="str">
        <f t="shared" ca="1" si="20"/>
        <v>X</v>
      </c>
      <c r="E28" s="781" t="str">
        <f t="shared" ca="1" si="2"/>
        <v>Nutzung der Windenergie</v>
      </c>
      <c r="F28" s="781"/>
      <c r="G28" s="86">
        <f t="shared" ca="1" si="3"/>
        <v>115005</v>
      </c>
      <c r="H28" s="86" t="str">
        <f t="shared" ca="1" si="4"/>
        <v>Käbisch</v>
      </c>
      <c r="I28" s="86" t="str">
        <f t="shared" ca="1" si="5"/>
        <v>WS</v>
      </c>
      <c r="J28" s="381">
        <f t="shared" ca="1" si="6"/>
        <v>0</v>
      </c>
      <c r="K28" s="381">
        <f t="shared" ca="1" si="7"/>
        <v>3</v>
      </c>
      <c r="L28" s="381">
        <f t="shared" ca="1" si="8"/>
        <v>0</v>
      </c>
      <c r="M28" s="381">
        <f t="shared" ca="1" si="9"/>
        <v>0</v>
      </c>
      <c r="N28" s="382"/>
      <c r="O28" s="489"/>
      <c r="P28" s="489"/>
      <c r="Q28" s="489"/>
      <c r="R28" s="489"/>
      <c r="S28" s="483">
        <f t="shared" ca="1" si="10"/>
        <v>0</v>
      </c>
      <c r="T28" s="490">
        <f t="shared" ca="1" si="11"/>
        <v>0</v>
      </c>
      <c r="U28" s="490">
        <f t="shared" ca="1" si="12"/>
        <v>0</v>
      </c>
      <c r="V28" s="490"/>
      <c r="W28" s="491">
        <f t="shared" si="13"/>
        <v>10</v>
      </c>
      <c r="X28" s="485"/>
      <c r="Y28" s="485"/>
      <c r="Z28" s="485"/>
      <c r="AA28" s="485"/>
      <c r="AB28" s="485"/>
      <c r="AC28" s="576" t="b">
        <v>1</v>
      </c>
      <c r="AD28" s="576" t="b">
        <v>0</v>
      </c>
      <c r="AE28" s="582" t="b">
        <f t="shared" ca="1" si="14"/>
        <v>0</v>
      </c>
      <c r="AF28" s="582" t="b">
        <f t="shared" ca="1" si="15"/>
        <v>0</v>
      </c>
      <c r="AG28" s="582">
        <f t="shared" ca="1" si="16"/>
        <v>0</v>
      </c>
      <c r="AH28" s="581" t="b">
        <f t="shared" ca="1" si="17"/>
        <v>0</v>
      </c>
      <c r="AI28" s="491">
        <f t="shared" ca="1" si="18"/>
        <v>0</v>
      </c>
      <c r="AJ28" s="491" t="b">
        <f t="shared" ca="1" si="21"/>
        <v>0</v>
      </c>
      <c r="AK28" s="582" t="b">
        <f t="shared" ca="1" si="19"/>
        <v>0</v>
      </c>
      <c r="AL28" s="580" t="b">
        <f t="shared" ca="1" si="22"/>
        <v>1</v>
      </c>
      <c r="AM28" s="580" t="b">
        <f t="shared" ca="1" si="23"/>
        <v>0</v>
      </c>
      <c r="AN28" s="485"/>
      <c r="AO28" s="485"/>
      <c r="AP28" s="485"/>
      <c r="AQ28" s="485"/>
      <c r="AR28" s="485"/>
      <c r="AS28" s="485"/>
      <c r="AT28" s="51"/>
      <c r="AU28" s="51"/>
      <c r="AV28" s="51"/>
      <c r="AW28" s="51"/>
      <c r="AX28" s="51"/>
      <c r="AY28" s="51"/>
      <c r="AZ28" s="51"/>
    </row>
    <row r="29" spans="1:52" ht="15.7" customHeight="1" x14ac:dyDescent="0.3">
      <c r="A29" s="479"/>
      <c r="B29" s="26">
        <f>'1. Studienberatung T.M.JJ'!B29</f>
        <v>1003</v>
      </c>
      <c r="C29" s="576" t="b">
        <f t="shared" si="1"/>
        <v>1</v>
      </c>
      <c r="D29" s="574" t="str">
        <f t="shared" ca="1" si="20"/>
        <v/>
      </c>
      <c r="E29" s="774" t="str">
        <f t="shared" ca="1" si="2"/>
        <v>Modul Thermodynamik und Wärmeübertragung:</v>
      </c>
      <c r="F29" s="774"/>
      <c r="G29" s="520">
        <f t="shared" ca="1" si="3"/>
        <v>3060</v>
      </c>
      <c r="H29" s="86" t="str">
        <f t="shared" ca="1" si="4"/>
        <v xml:space="preserve"> </v>
      </c>
      <c r="I29" s="86" t="str">
        <f t="shared" ca="1" si="5"/>
        <v xml:space="preserve"> </v>
      </c>
      <c r="J29" s="381">
        <f t="shared" ca="1" si="6"/>
        <v>0</v>
      </c>
      <c r="K29" s="381">
        <f t="shared" ca="1" si="7"/>
        <v>0</v>
      </c>
      <c r="L29" s="381">
        <f t="shared" ca="1" si="8"/>
        <v>0</v>
      </c>
      <c r="M29" s="381">
        <f t="shared" ca="1" si="9"/>
        <v>0</v>
      </c>
      <c r="N29" s="387"/>
      <c r="O29" s="489"/>
      <c r="P29" s="489"/>
      <c r="Q29" s="489"/>
      <c r="R29" s="489"/>
      <c r="S29" s="483">
        <f t="shared" ca="1" si="10"/>
        <v>0</v>
      </c>
      <c r="T29" s="490">
        <f t="shared" ca="1" si="11"/>
        <v>0</v>
      </c>
      <c r="U29" s="490">
        <f t="shared" ca="1" si="12"/>
        <v>0</v>
      </c>
      <c r="V29" s="490"/>
      <c r="W29" s="491">
        <f t="shared" si="13"/>
        <v>51</v>
      </c>
      <c r="X29" s="485"/>
      <c r="Y29" s="485"/>
      <c r="Z29" s="485"/>
      <c r="AA29" s="485"/>
      <c r="AB29" s="485"/>
      <c r="AC29" s="576" t="b">
        <v>1</v>
      </c>
      <c r="AD29" s="576" t="b">
        <v>0</v>
      </c>
      <c r="AE29" s="582" t="b">
        <f t="shared" ca="1" si="14"/>
        <v>0</v>
      </c>
      <c r="AF29" s="582" t="b">
        <f t="shared" ca="1" si="15"/>
        <v>1</v>
      </c>
      <c r="AG29" s="582">
        <f t="shared" ca="1" si="16"/>
        <v>0</v>
      </c>
      <c r="AH29" s="581" t="b">
        <f t="shared" ca="1" si="17"/>
        <v>0</v>
      </c>
      <c r="AI29" s="491">
        <f t="shared" ca="1" si="18"/>
        <v>0</v>
      </c>
      <c r="AJ29" s="491" t="b">
        <f t="shared" ca="1" si="21"/>
        <v>0</v>
      </c>
      <c r="AK29" s="582" t="b">
        <f t="shared" ca="1" si="19"/>
        <v>0</v>
      </c>
      <c r="AL29" s="580" t="b">
        <f t="shared" ca="1" si="22"/>
        <v>0</v>
      </c>
      <c r="AM29" s="580" t="b">
        <f t="shared" ca="1" si="23"/>
        <v>0</v>
      </c>
      <c r="AN29" s="485"/>
      <c r="AO29" s="485"/>
      <c r="AP29" s="485"/>
      <c r="AQ29" s="485"/>
      <c r="AR29" s="485"/>
      <c r="AS29" s="485"/>
      <c r="AT29" s="51"/>
      <c r="AU29" s="51"/>
      <c r="AV29" s="51"/>
      <c r="AW29" s="51"/>
      <c r="AX29" s="51"/>
      <c r="AY29" s="51"/>
      <c r="AZ29" s="51"/>
    </row>
    <row r="30" spans="1:52" ht="15.7" customHeight="1" x14ac:dyDescent="0.3">
      <c r="A30" s="479"/>
      <c r="B30" s="26">
        <f>'1. Studienberatung T.M.JJ'!B30</f>
        <v>12</v>
      </c>
      <c r="C30" s="576" t="b">
        <f t="shared" si="1"/>
        <v>1</v>
      </c>
      <c r="D30" s="574" t="str">
        <f t="shared" ca="1" si="20"/>
        <v>X</v>
      </c>
      <c r="E30" s="781" t="str">
        <f t="shared" ca="1" si="2"/>
        <v>Thermodynamik</v>
      </c>
      <c r="F30" s="781"/>
      <c r="G30" s="86">
        <f t="shared" ca="1" si="3"/>
        <v>144002</v>
      </c>
      <c r="H30" s="86" t="str">
        <f t="shared" ca="1" si="4"/>
        <v>Jordan</v>
      </c>
      <c r="I30" s="86" t="str">
        <f t="shared" ca="1" si="5"/>
        <v>SS</v>
      </c>
      <c r="J30" s="381">
        <f t="shared" ca="1" si="6"/>
        <v>4</v>
      </c>
      <c r="K30" s="381">
        <f t="shared" ca="1" si="7"/>
        <v>0</v>
      </c>
      <c r="L30" s="381">
        <f t="shared" ca="1" si="8"/>
        <v>0</v>
      </c>
      <c r="M30" s="381">
        <f t="shared" ca="1" si="9"/>
        <v>0</v>
      </c>
      <c r="N30" s="382"/>
      <c r="O30" s="489"/>
      <c r="P30" s="489"/>
      <c r="Q30" s="489"/>
      <c r="R30" s="489"/>
      <c r="S30" s="483">
        <f t="shared" ca="1" si="10"/>
        <v>0</v>
      </c>
      <c r="T30" s="490">
        <f t="shared" ca="1" si="11"/>
        <v>0</v>
      </c>
      <c r="U30" s="490">
        <f t="shared" ca="1" si="12"/>
        <v>0</v>
      </c>
      <c r="V30" s="490"/>
      <c r="W30" s="491">
        <f t="shared" si="13"/>
        <v>15</v>
      </c>
      <c r="X30" s="485"/>
      <c r="Y30" s="485"/>
      <c r="Z30" s="485"/>
      <c r="AA30" s="485"/>
      <c r="AB30" s="485"/>
      <c r="AC30" s="576" t="b">
        <v>1</v>
      </c>
      <c r="AD30" s="576" t="b">
        <v>0</v>
      </c>
      <c r="AE30" s="582" t="b">
        <f t="shared" ca="1" si="14"/>
        <v>0</v>
      </c>
      <c r="AF30" s="582" t="b">
        <f t="shared" ca="1" si="15"/>
        <v>0</v>
      </c>
      <c r="AG30" s="582">
        <f t="shared" ca="1" si="16"/>
        <v>106</v>
      </c>
      <c r="AH30" s="581" t="b">
        <f t="shared" ca="1" si="17"/>
        <v>0</v>
      </c>
      <c r="AI30" s="491">
        <f t="shared" ca="1" si="18"/>
        <v>0</v>
      </c>
      <c r="AJ30" s="491" t="b">
        <f t="shared" ca="1" si="21"/>
        <v>0</v>
      </c>
      <c r="AK30" s="582" t="b">
        <f t="shared" ca="1" si="19"/>
        <v>0</v>
      </c>
      <c r="AL30" s="580" t="b">
        <f t="shared" ca="1" si="22"/>
        <v>1</v>
      </c>
      <c r="AM30" s="580" t="b">
        <f t="shared" ca="1" si="23"/>
        <v>0</v>
      </c>
      <c r="AN30" s="485"/>
      <c r="AO30" s="485"/>
      <c r="AP30" s="485"/>
      <c r="AQ30" s="485"/>
      <c r="AR30" s="485"/>
      <c r="AS30" s="485"/>
      <c r="AT30" s="51"/>
      <c r="AU30" s="51"/>
      <c r="AV30" s="51"/>
      <c r="AW30" s="51"/>
      <c r="AX30" s="51"/>
      <c r="AY30" s="51"/>
      <c r="AZ30" s="51"/>
    </row>
    <row r="31" spans="1:52" ht="15.7" customHeight="1" x14ac:dyDescent="0.3">
      <c r="A31" s="479"/>
      <c r="B31" s="26">
        <f>'1. Studienberatung T.M.JJ'!B31</f>
        <v>13</v>
      </c>
      <c r="C31" s="576" t="b">
        <f t="shared" si="1"/>
        <v>1</v>
      </c>
      <c r="D31" s="574" t="str">
        <f t="shared" ca="1" si="20"/>
        <v>X</v>
      </c>
      <c r="E31" s="781" t="str">
        <f t="shared" ca="1" si="2"/>
        <v>Wärmeübertragung</v>
      </c>
      <c r="F31" s="781"/>
      <c r="G31" s="86">
        <f t="shared" ca="1" si="3"/>
        <v>144002</v>
      </c>
      <c r="H31" s="86" t="str">
        <f t="shared" ca="1" si="4"/>
        <v>Jordan</v>
      </c>
      <c r="I31" s="86" t="str">
        <f t="shared" ca="1" si="5"/>
        <v>SS</v>
      </c>
      <c r="J31" s="381">
        <f t="shared" ca="1" si="6"/>
        <v>2</v>
      </c>
      <c r="K31" s="381">
        <f t="shared" ca="1" si="7"/>
        <v>0</v>
      </c>
      <c r="L31" s="381">
        <f t="shared" ca="1" si="8"/>
        <v>0</v>
      </c>
      <c r="M31" s="381">
        <f t="shared" ca="1" si="9"/>
        <v>0</v>
      </c>
      <c r="N31" s="382"/>
      <c r="O31" s="489"/>
      <c r="P31" s="489"/>
      <c r="Q31" s="489"/>
      <c r="R31" s="489"/>
      <c r="S31" s="483">
        <f t="shared" ca="1" si="10"/>
        <v>0</v>
      </c>
      <c r="T31" s="490">
        <f t="shared" ca="1" si="11"/>
        <v>0</v>
      </c>
      <c r="U31" s="490">
        <f t="shared" ca="1" si="12"/>
        <v>0</v>
      </c>
      <c r="V31" s="490"/>
      <c r="W31" s="491">
        <f t="shared" si="13"/>
        <v>16</v>
      </c>
      <c r="X31" s="485"/>
      <c r="Y31" s="485"/>
      <c r="Z31" s="485"/>
      <c r="AA31" s="485"/>
      <c r="AB31" s="485"/>
      <c r="AC31" s="576" t="b">
        <v>1</v>
      </c>
      <c r="AD31" s="576" t="b">
        <v>0</v>
      </c>
      <c r="AE31" s="582" t="b">
        <f t="shared" ca="1" si="14"/>
        <v>0</v>
      </c>
      <c r="AF31" s="582" t="b">
        <f t="shared" ca="1" si="15"/>
        <v>0</v>
      </c>
      <c r="AG31" s="582">
        <f t="shared" ca="1" si="16"/>
        <v>108</v>
      </c>
      <c r="AH31" s="581" t="b">
        <f t="shared" ca="1" si="17"/>
        <v>0</v>
      </c>
      <c r="AI31" s="491">
        <f t="shared" ca="1" si="18"/>
        <v>0</v>
      </c>
      <c r="AJ31" s="491" t="b">
        <f t="shared" ca="1" si="21"/>
        <v>0</v>
      </c>
      <c r="AK31" s="582" t="b">
        <f t="shared" ca="1" si="19"/>
        <v>0</v>
      </c>
      <c r="AL31" s="580" t="b">
        <f t="shared" ca="1" si="22"/>
        <v>1</v>
      </c>
      <c r="AM31" s="580" t="b">
        <f t="shared" ca="1" si="23"/>
        <v>0</v>
      </c>
      <c r="AN31" s="485"/>
      <c r="AO31" s="485"/>
      <c r="AP31" s="485"/>
      <c r="AQ31" s="485"/>
      <c r="AR31" s="485"/>
      <c r="AS31" s="485"/>
      <c r="AT31" s="51"/>
      <c r="AU31" s="51"/>
      <c r="AV31" s="51"/>
      <c r="AW31" s="51"/>
      <c r="AX31" s="51"/>
      <c r="AY31" s="51"/>
      <c r="AZ31" s="51"/>
    </row>
    <row r="32" spans="1:52" ht="15.7" customHeight="1" x14ac:dyDescent="0.3">
      <c r="A32" s="479"/>
      <c r="B32" s="26">
        <f>'1. Studienberatung T.M.JJ'!B32</f>
        <v>1004</v>
      </c>
      <c r="C32" s="576" t="b">
        <f t="shared" si="1"/>
        <v>1</v>
      </c>
      <c r="D32" s="574" t="str">
        <f t="shared" ca="1" si="20"/>
        <v/>
      </c>
      <c r="E32" s="774" t="str">
        <f t="shared" ca="1" si="2"/>
        <v>Modul Solartechnik:</v>
      </c>
      <c r="F32" s="774"/>
      <c r="G32" s="520">
        <f t="shared" ca="1" si="3"/>
        <v>3040</v>
      </c>
      <c r="H32" s="86" t="str">
        <f t="shared" ca="1" si="4"/>
        <v xml:space="preserve"> </v>
      </c>
      <c r="I32" s="86" t="str">
        <f t="shared" ca="1" si="5"/>
        <v xml:space="preserve"> </v>
      </c>
      <c r="J32" s="381">
        <f t="shared" ca="1" si="6"/>
        <v>0</v>
      </c>
      <c r="K32" s="381">
        <f t="shared" ca="1" si="7"/>
        <v>0</v>
      </c>
      <c r="L32" s="381">
        <f t="shared" ca="1" si="8"/>
        <v>0</v>
      </c>
      <c r="M32" s="381">
        <f t="shared" ca="1" si="9"/>
        <v>0</v>
      </c>
      <c r="N32" s="387"/>
      <c r="O32" s="489"/>
      <c r="P32" s="489"/>
      <c r="Q32" s="489"/>
      <c r="R32" s="489"/>
      <c r="S32" s="483">
        <f t="shared" ca="1" si="10"/>
        <v>0</v>
      </c>
      <c r="T32" s="490">
        <f t="shared" ca="1" si="11"/>
        <v>0</v>
      </c>
      <c r="U32" s="490">
        <f t="shared" ca="1" si="12"/>
        <v>0</v>
      </c>
      <c r="V32" s="490"/>
      <c r="W32" s="491">
        <f t="shared" si="13"/>
        <v>52</v>
      </c>
      <c r="X32" s="485"/>
      <c r="Y32" s="485"/>
      <c r="Z32" s="485"/>
      <c r="AA32" s="485"/>
      <c r="AB32" s="485"/>
      <c r="AC32" s="576" t="b">
        <v>1</v>
      </c>
      <c r="AD32" s="576" t="b">
        <v>0</v>
      </c>
      <c r="AE32" s="582" t="b">
        <f t="shared" ca="1" si="14"/>
        <v>0</v>
      </c>
      <c r="AF32" s="582" t="b">
        <f t="shared" ca="1" si="15"/>
        <v>1</v>
      </c>
      <c r="AG32" s="582">
        <f t="shared" ca="1" si="16"/>
        <v>0</v>
      </c>
      <c r="AH32" s="581" t="b">
        <f t="shared" ca="1" si="17"/>
        <v>0</v>
      </c>
      <c r="AI32" s="491">
        <f t="shared" ca="1" si="18"/>
        <v>0</v>
      </c>
      <c r="AJ32" s="491" t="b">
        <f t="shared" ca="1" si="21"/>
        <v>0</v>
      </c>
      <c r="AK32" s="582" t="b">
        <f t="shared" ca="1" si="19"/>
        <v>0</v>
      </c>
      <c r="AL32" s="580" t="b">
        <f t="shared" ca="1" si="22"/>
        <v>0</v>
      </c>
      <c r="AM32" s="580" t="b">
        <f t="shared" ca="1" si="23"/>
        <v>0</v>
      </c>
      <c r="AN32" s="485"/>
      <c r="AO32" s="485"/>
      <c r="AP32" s="485"/>
      <c r="AQ32" s="485"/>
      <c r="AR32" s="485"/>
      <c r="AS32" s="485"/>
      <c r="AT32" s="51"/>
      <c r="AU32" s="51"/>
      <c r="AV32" s="51"/>
      <c r="AW32" s="51"/>
      <c r="AX32" s="51"/>
      <c r="AY32" s="51"/>
      <c r="AZ32" s="51"/>
    </row>
    <row r="33" spans="1:52" ht="15.7" customHeight="1" x14ac:dyDescent="0.3">
      <c r="A33" s="479"/>
      <c r="B33" s="26">
        <f>'1. Studienberatung T.M.JJ'!B33</f>
        <v>9</v>
      </c>
      <c r="C33" s="576" t="b">
        <f t="shared" si="1"/>
        <v>1</v>
      </c>
      <c r="D33" s="574" t="str">
        <f t="shared" ca="1" si="20"/>
        <v>X</v>
      </c>
      <c r="E33" s="781" t="str">
        <f t="shared" ca="1" si="2"/>
        <v xml:space="preserve">Solarthermie </v>
      </c>
      <c r="F33" s="781"/>
      <c r="G33" s="86">
        <f t="shared" ca="1" si="3"/>
        <v>143007</v>
      </c>
      <c r="H33" s="86" t="str">
        <f t="shared" ca="1" si="4"/>
        <v>Vajen, Jordan</v>
      </c>
      <c r="I33" s="86" t="str">
        <f t="shared" ca="1" si="5"/>
        <v>SS</v>
      </c>
      <c r="J33" s="381">
        <f t="shared" ca="1" si="6"/>
        <v>2</v>
      </c>
      <c r="K33" s="381">
        <f t="shared" ca="1" si="7"/>
        <v>2</v>
      </c>
      <c r="L33" s="381">
        <f t="shared" ca="1" si="8"/>
        <v>0</v>
      </c>
      <c r="M33" s="381">
        <f t="shared" ca="1" si="9"/>
        <v>0</v>
      </c>
      <c r="N33" s="382"/>
      <c r="O33" s="489"/>
      <c r="P33" s="489"/>
      <c r="Q33" s="489"/>
      <c r="R33" s="489"/>
      <c r="S33" s="483">
        <f t="shared" ca="1" si="10"/>
        <v>0</v>
      </c>
      <c r="T33" s="490">
        <f t="shared" ca="1" si="11"/>
        <v>0</v>
      </c>
      <c r="U33" s="490">
        <f t="shared" ca="1" si="12"/>
        <v>0</v>
      </c>
      <c r="V33" s="490"/>
      <c r="W33" s="491">
        <f t="shared" si="13"/>
        <v>12</v>
      </c>
      <c r="X33" s="485"/>
      <c r="Y33" s="485"/>
      <c r="Z33" s="485"/>
      <c r="AA33" s="485"/>
      <c r="AB33" s="485"/>
      <c r="AC33" s="576" t="b">
        <v>1</v>
      </c>
      <c r="AD33" s="576" t="b">
        <v>0</v>
      </c>
      <c r="AE33" s="582" t="b">
        <f t="shared" ca="1" si="14"/>
        <v>0</v>
      </c>
      <c r="AF33" s="582" t="b">
        <f t="shared" ca="1" si="15"/>
        <v>0</v>
      </c>
      <c r="AG33" s="582">
        <f t="shared" ca="1" si="16"/>
        <v>0</v>
      </c>
      <c r="AH33" s="581" t="b">
        <f t="shared" ca="1" si="17"/>
        <v>0</v>
      </c>
      <c r="AI33" s="491">
        <f t="shared" ca="1" si="18"/>
        <v>0</v>
      </c>
      <c r="AJ33" s="491" t="b">
        <f t="shared" ca="1" si="21"/>
        <v>0</v>
      </c>
      <c r="AK33" s="582" t="b">
        <f t="shared" ca="1" si="19"/>
        <v>0</v>
      </c>
      <c r="AL33" s="580" t="b">
        <f t="shared" ca="1" si="22"/>
        <v>1</v>
      </c>
      <c r="AM33" s="580" t="b">
        <f t="shared" ca="1" si="23"/>
        <v>0</v>
      </c>
      <c r="AN33" s="485"/>
      <c r="AO33" s="485"/>
      <c r="AP33" s="485"/>
      <c r="AQ33" s="485"/>
      <c r="AR33" s="485"/>
      <c r="AS33" s="485"/>
      <c r="AT33" s="51"/>
      <c r="AU33" s="51"/>
      <c r="AV33" s="51"/>
      <c r="AW33" s="51"/>
      <c r="AX33" s="51"/>
      <c r="AY33" s="51"/>
      <c r="AZ33" s="51"/>
    </row>
    <row r="34" spans="1:52" ht="15.7" customHeight="1" x14ac:dyDescent="0.3">
      <c r="A34" s="479"/>
      <c r="B34" s="26">
        <f>'1. Studienberatung T.M.JJ'!B34</f>
        <v>8</v>
      </c>
      <c r="C34" s="576" t="b">
        <f t="shared" si="1"/>
        <v>1</v>
      </c>
      <c r="D34" s="574" t="str">
        <f t="shared" ca="1" si="20"/>
        <v>X</v>
      </c>
      <c r="E34" s="781" t="str">
        <f t="shared" ca="1" si="2"/>
        <v>Photovoltaik Systemtechnik, Teil 1</v>
      </c>
      <c r="F34" s="781"/>
      <c r="G34" s="86">
        <f t="shared" ca="1" si="3"/>
        <v>115017</v>
      </c>
      <c r="H34" s="86" t="str">
        <f t="shared" ca="1" si="4"/>
        <v>Braun</v>
      </c>
      <c r="I34" s="86" t="str">
        <f t="shared" ca="1" si="5"/>
        <v>WS</v>
      </c>
      <c r="J34" s="381">
        <f t="shared" ca="1" si="6"/>
        <v>0</v>
      </c>
      <c r="K34" s="381">
        <f t="shared" ca="1" si="7"/>
        <v>2</v>
      </c>
      <c r="L34" s="381">
        <f t="shared" ca="1" si="8"/>
        <v>0</v>
      </c>
      <c r="M34" s="381">
        <f t="shared" ca="1" si="9"/>
        <v>0</v>
      </c>
      <c r="N34" s="382"/>
      <c r="O34" s="489"/>
      <c r="P34" s="489"/>
      <c r="Q34" s="489"/>
      <c r="R34" s="489"/>
      <c r="S34" s="483">
        <f t="shared" ca="1" si="10"/>
        <v>0</v>
      </c>
      <c r="T34" s="490">
        <f t="shared" ca="1" si="11"/>
        <v>0</v>
      </c>
      <c r="U34" s="490">
        <f t="shared" ca="1" si="12"/>
        <v>0</v>
      </c>
      <c r="V34" s="490"/>
      <c r="W34" s="491">
        <f t="shared" si="13"/>
        <v>11</v>
      </c>
      <c r="X34" s="485"/>
      <c r="Y34" s="485"/>
      <c r="Z34" s="485"/>
      <c r="AA34" s="485"/>
      <c r="AB34" s="485"/>
      <c r="AC34" s="576" t="b">
        <v>1</v>
      </c>
      <c r="AD34" s="576" t="b">
        <v>0</v>
      </c>
      <c r="AE34" s="582" t="b">
        <f t="shared" ca="1" si="14"/>
        <v>0</v>
      </c>
      <c r="AF34" s="582" t="b">
        <f t="shared" ca="1" si="15"/>
        <v>0</v>
      </c>
      <c r="AG34" s="582">
        <f t="shared" ca="1" si="16"/>
        <v>0</v>
      </c>
      <c r="AH34" s="581" t="b">
        <f t="shared" ca="1" si="17"/>
        <v>0</v>
      </c>
      <c r="AI34" s="491">
        <f t="shared" ca="1" si="18"/>
        <v>0</v>
      </c>
      <c r="AJ34" s="491" t="b">
        <f t="shared" ca="1" si="21"/>
        <v>0</v>
      </c>
      <c r="AK34" s="582" t="b">
        <f t="shared" ca="1" si="19"/>
        <v>0</v>
      </c>
      <c r="AL34" s="580" t="b">
        <f t="shared" ca="1" si="22"/>
        <v>1</v>
      </c>
      <c r="AM34" s="580" t="b">
        <f t="shared" ca="1" si="23"/>
        <v>0</v>
      </c>
      <c r="AN34" s="485"/>
      <c r="AO34" s="485"/>
      <c r="AP34" s="485"/>
      <c r="AQ34" s="485"/>
      <c r="AR34" s="485"/>
      <c r="AS34" s="485"/>
      <c r="AT34" s="51"/>
      <c r="AU34" s="51"/>
      <c r="AV34" s="51"/>
      <c r="AW34" s="51"/>
      <c r="AX34" s="51"/>
      <c r="AY34" s="51"/>
      <c r="AZ34" s="51"/>
    </row>
    <row r="35" spans="1:52" ht="15.7" customHeight="1" x14ac:dyDescent="0.3">
      <c r="A35" s="479"/>
      <c r="B35" s="26">
        <f>'1. Studienberatung T.M.JJ'!B35</f>
        <v>1005</v>
      </c>
      <c r="C35" s="576" t="b">
        <f t="shared" si="1"/>
        <v>1</v>
      </c>
      <c r="D35" s="574" t="str">
        <f t="shared" ca="1" si="20"/>
        <v/>
      </c>
      <c r="E35" s="774" t="str">
        <f t="shared" ca="1" si="2"/>
        <v>Modul Rationelle Energienutzung in Gebäuden:</v>
      </c>
      <c r="F35" s="774"/>
      <c r="G35" s="520">
        <f t="shared" ca="1" si="3"/>
        <v>3030</v>
      </c>
      <c r="H35" s="86" t="str">
        <f t="shared" ca="1" si="4"/>
        <v xml:space="preserve"> </v>
      </c>
      <c r="I35" s="86" t="str">
        <f t="shared" ca="1" si="5"/>
        <v xml:space="preserve"> </v>
      </c>
      <c r="J35" s="381">
        <f t="shared" ca="1" si="6"/>
        <v>0</v>
      </c>
      <c r="K35" s="381">
        <f t="shared" ca="1" si="7"/>
        <v>0</v>
      </c>
      <c r="L35" s="381">
        <f t="shared" ca="1" si="8"/>
        <v>0</v>
      </c>
      <c r="M35" s="381">
        <f t="shared" ca="1" si="9"/>
        <v>0</v>
      </c>
      <c r="N35" s="387"/>
      <c r="O35" s="489"/>
      <c r="P35" s="489"/>
      <c r="Q35" s="489"/>
      <c r="R35" s="489"/>
      <c r="S35" s="483">
        <f t="shared" ca="1" si="10"/>
        <v>0</v>
      </c>
      <c r="T35" s="490">
        <f t="shared" ca="1" si="11"/>
        <v>0</v>
      </c>
      <c r="U35" s="490">
        <f t="shared" ca="1" si="12"/>
        <v>0</v>
      </c>
      <c r="V35" s="490"/>
      <c r="W35" s="491">
        <f t="shared" si="13"/>
        <v>53</v>
      </c>
      <c r="X35" s="485"/>
      <c r="Y35" s="485"/>
      <c r="Z35" s="485"/>
      <c r="AA35" s="485"/>
      <c r="AB35" s="485"/>
      <c r="AC35" s="576" t="b">
        <v>1</v>
      </c>
      <c r="AD35" s="576" t="b">
        <v>0</v>
      </c>
      <c r="AE35" s="582" t="b">
        <f t="shared" ca="1" si="14"/>
        <v>0</v>
      </c>
      <c r="AF35" s="582" t="b">
        <f t="shared" ca="1" si="15"/>
        <v>1</v>
      </c>
      <c r="AG35" s="582">
        <f t="shared" ca="1" si="16"/>
        <v>0</v>
      </c>
      <c r="AH35" s="581" t="b">
        <f t="shared" ca="1" si="17"/>
        <v>0</v>
      </c>
      <c r="AI35" s="491">
        <f t="shared" ca="1" si="18"/>
        <v>0</v>
      </c>
      <c r="AJ35" s="491" t="b">
        <f t="shared" ca="1" si="21"/>
        <v>0</v>
      </c>
      <c r="AK35" s="582" t="b">
        <f t="shared" ca="1" si="19"/>
        <v>0</v>
      </c>
      <c r="AL35" s="580" t="b">
        <f t="shared" ca="1" si="22"/>
        <v>0</v>
      </c>
      <c r="AM35" s="580" t="b">
        <f t="shared" ca="1" si="23"/>
        <v>0</v>
      </c>
      <c r="AN35" s="485"/>
      <c r="AO35" s="485"/>
      <c r="AP35" s="485"/>
      <c r="AQ35" s="485"/>
      <c r="AR35" s="485"/>
      <c r="AS35" s="485"/>
      <c r="AT35" s="51"/>
      <c r="AU35" s="51"/>
      <c r="AV35" s="51"/>
      <c r="AW35" s="51"/>
      <c r="AX35" s="51"/>
      <c r="AY35" s="51"/>
      <c r="AZ35" s="51"/>
    </row>
    <row r="36" spans="1:52" ht="15.7" customHeight="1" x14ac:dyDescent="0.3">
      <c r="A36" s="479"/>
      <c r="B36" s="26">
        <f>'1. Studienberatung T.M.JJ'!B36</f>
        <v>10</v>
      </c>
      <c r="C36" s="576" t="b">
        <f t="shared" si="1"/>
        <v>1</v>
      </c>
      <c r="D36" s="574" t="str">
        <f t="shared" ca="1" si="20"/>
        <v>X</v>
      </c>
      <c r="E36" s="781" t="str">
        <f t="shared" ca="1" si="2"/>
        <v>Bauphysik</v>
      </c>
      <c r="F36" s="781"/>
      <c r="G36" s="86">
        <f t="shared" ca="1" si="3"/>
        <v>31100210</v>
      </c>
      <c r="H36" s="86" t="str">
        <f t="shared" ca="1" si="4"/>
        <v>Maas</v>
      </c>
      <c r="I36" s="86" t="str">
        <f t="shared" ca="1" si="5"/>
        <v>SS</v>
      </c>
      <c r="J36" s="381">
        <f t="shared" ca="1" si="6"/>
        <v>0</v>
      </c>
      <c r="K36" s="381">
        <f t="shared" ca="1" si="7"/>
        <v>3</v>
      </c>
      <c r="L36" s="381">
        <f t="shared" ca="1" si="8"/>
        <v>0</v>
      </c>
      <c r="M36" s="381">
        <f t="shared" ca="1" si="9"/>
        <v>0</v>
      </c>
      <c r="N36" s="382"/>
      <c r="O36" s="489"/>
      <c r="P36" s="489"/>
      <c r="Q36" s="489"/>
      <c r="R36" s="489"/>
      <c r="S36" s="483">
        <f t="shared" ca="1" si="10"/>
        <v>0</v>
      </c>
      <c r="T36" s="490">
        <f t="shared" ca="1" si="11"/>
        <v>0</v>
      </c>
      <c r="U36" s="490">
        <f t="shared" ca="1" si="12"/>
        <v>0</v>
      </c>
      <c r="V36" s="490"/>
      <c r="W36" s="491">
        <f t="shared" si="13"/>
        <v>13</v>
      </c>
      <c r="X36" s="485"/>
      <c r="Y36" s="485"/>
      <c r="Z36" s="485"/>
      <c r="AA36" s="485"/>
      <c r="AB36" s="485"/>
      <c r="AC36" s="576" t="b">
        <v>1</v>
      </c>
      <c r="AD36" s="576" t="b">
        <v>0</v>
      </c>
      <c r="AE36" s="582" t="b">
        <f t="shared" ca="1" si="14"/>
        <v>0</v>
      </c>
      <c r="AF36" s="582" t="b">
        <f t="shared" ca="1" si="15"/>
        <v>0</v>
      </c>
      <c r="AG36" s="582">
        <f t="shared" ca="1" si="16"/>
        <v>0</v>
      </c>
      <c r="AH36" s="581" t="b">
        <f t="shared" ca="1" si="17"/>
        <v>0</v>
      </c>
      <c r="AI36" s="491">
        <f t="shared" ca="1" si="18"/>
        <v>0</v>
      </c>
      <c r="AJ36" s="491" t="b">
        <f t="shared" ca="1" si="21"/>
        <v>0</v>
      </c>
      <c r="AK36" s="582" t="b">
        <f t="shared" ca="1" si="19"/>
        <v>0</v>
      </c>
      <c r="AL36" s="580" t="b">
        <f t="shared" ca="1" si="22"/>
        <v>1</v>
      </c>
      <c r="AM36" s="580" t="b">
        <f t="shared" ca="1" si="23"/>
        <v>0</v>
      </c>
      <c r="AN36" s="485"/>
      <c r="AO36" s="485"/>
      <c r="AP36" s="485"/>
      <c r="AQ36" s="485"/>
      <c r="AR36" s="485"/>
      <c r="AS36" s="485"/>
      <c r="AT36" s="51"/>
      <c r="AU36" s="51"/>
      <c r="AV36" s="51"/>
      <c r="AW36" s="51"/>
      <c r="AX36" s="51"/>
      <c r="AY36" s="51"/>
      <c r="AZ36" s="51"/>
    </row>
    <row r="37" spans="1:52" ht="15.7" customHeight="1" x14ac:dyDescent="0.3">
      <c r="A37" s="479"/>
      <c r="B37" s="26">
        <f>'1. Studienberatung T.M.JJ'!B37</f>
        <v>11</v>
      </c>
      <c r="C37" s="576" t="b">
        <f t="shared" si="1"/>
        <v>1</v>
      </c>
      <c r="D37" s="574" t="str">
        <f t="shared" ca="1" si="20"/>
        <v>X</v>
      </c>
      <c r="E37" s="781" t="str">
        <f t="shared" ca="1" si="2"/>
        <v>Technische Gebäudeausrüstung (TGA)</v>
      </c>
      <c r="F37" s="781"/>
      <c r="G37" s="86">
        <f t="shared" ca="1" si="3"/>
        <v>31100220</v>
      </c>
      <c r="H37" s="86" t="str">
        <f t="shared" ca="1" si="4"/>
        <v>Knissel</v>
      </c>
      <c r="I37" s="86" t="str">
        <f t="shared" ca="1" si="5"/>
        <v>SS</v>
      </c>
      <c r="J37" s="381">
        <f t="shared" ca="1" si="6"/>
        <v>0</v>
      </c>
      <c r="K37" s="381">
        <f t="shared" ca="1" si="7"/>
        <v>3</v>
      </c>
      <c r="L37" s="381">
        <f t="shared" ca="1" si="8"/>
        <v>0</v>
      </c>
      <c r="M37" s="381">
        <f t="shared" ca="1" si="9"/>
        <v>0</v>
      </c>
      <c r="N37" s="382"/>
      <c r="O37" s="489"/>
      <c r="P37" s="489"/>
      <c r="Q37" s="489"/>
      <c r="R37" s="489"/>
      <c r="S37" s="483">
        <f t="shared" ca="1" si="10"/>
        <v>0</v>
      </c>
      <c r="T37" s="490">
        <f t="shared" ca="1" si="11"/>
        <v>0</v>
      </c>
      <c r="U37" s="490">
        <f t="shared" ca="1" si="12"/>
        <v>0</v>
      </c>
      <c r="V37" s="490"/>
      <c r="W37" s="491">
        <f t="shared" si="13"/>
        <v>14</v>
      </c>
      <c r="X37" s="485"/>
      <c r="Y37" s="485"/>
      <c r="Z37" s="485"/>
      <c r="AA37" s="485"/>
      <c r="AB37" s="485"/>
      <c r="AC37" s="576" t="b">
        <v>1</v>
      </c>
      <c r="AD37" s="576" t="b">
        <v>0</v>
      </c>
      <c r="AE37" s="582" t="b">
        <f t="shared" ca="1" si="14"/>
        <v>0</v>
      </c>
      <c r="AF37" s="582" t="b">
        <f t="shared" ca="1" si="15"/>
        <v>0</v>
      </c>
      <c r="AG37" s="582">
        <f t="shared" ca="1" si="16"/>
        <v>0</v>
      </c>
      <c r="AH37" s="581" t="b">
        <f t="shared" ca="1" si="17"/>
        <v>0</v>
      </c>
      <c r="AI37" s="491">
        <f t="shared" ca="1" si="18"/>
        <v>0</v>
      </c>
      <c r="AJ37" s="491" t="b">
        <f t="shared" ca="1" si="21"/>
        <v>0</v>
      </c>
      <c r="AK37" s="582" t="b">
        <f t="shared" ca="1" si="19"/>
        <v>0</v>
      </c>
      <c r="AL37" s="580" t="b">
        <f t="shared" ca="1" si="22"/>
        <v>1</v>
      </c>
      <c r="AM37" s="580" t="b">
        <f t="shared" ca="1" si="23"/>
        <v>0</v>
      </c>
      <c r="AN37" s="485"/>
      <c r="AO37" s="485"/>
      <c r="AP37" s="485"/>
      <c r="AQ37" s="485"/>
      <c r="AR37" s="485"/>
      <c r="AS37" s="485"/>
      <c r="AT37" s="51"/>
      <c r="AU37" s="51"/>
      <c r="AV37" s="51"/>
      <c r="AW37" s="51"/>
      <c r="AX37" s="51"/>
      <c r="AY37" s="51"/>
      <c r="AZ37" s="51"/>
    </row>
    <row r="38" spans="1:52" ht="15.7" customHeight="1" x14ac:dyDescent="0.3">
      <c r="A38" s="479"/>
      <c r="B38" s="26">
        <f>'1. Studienberatung T.M.JJ'!B38</f>
        <v>0</v>
      </c>
      <c r="C38" s="576"/>
      <c r="D38" s="71"/>
      <c r="E38" s="507"/>
      <c r="F38" s="508"/>
      <c r="G38" s="509"/>
      <c r="H38" s="509"/>
      <c r="I38" s="510" t="s">
        <v>83</v>
      </c>
      <c r="J38" s="221">
        <f ca="1">SUM(J21:J37)</f>
        <v>17</v>
      </c>
      <c r="K38" s="221">
        <f ca="1">SUM(K21:K37)</f>
        <v>16</v>
      </c>
      <c r="L38" s="221">
        <f ca="1">SUM(L21:L37)</f>
        <v>0</v>
      </c>
      <c r="M38" s="221">
        <f ca="1">SUM(M21:M37)</f>
        <v>0</v>
      </c>
      <c r="N38" s="514"/>
      <c r="O38" s="492"/>
      <c r="P38" s="492"/>
      <c r="Q38" s="492"/>
      <c r="R38" s="492"/>
      <c r="S38" s="493">
        <f ca="1">SUM(S21:S37)</f>
        <v>0</v>
      </c>
      <c r="T38" s="494" t="s">
        <v>83</v>
      </c>
      <c r="U38" s="495">
        <f ca="1">SUM(U21:U37)</f>
        <v>0</v>
      </c>
      <c r="V38" s="490"/>
      <c r="W38" s="491">
        <f t="shared" si="13"/>
        <v>0</v>
      </c>
      <c r="X38" s="485"/>
      <c r="Y38" s="485"/>
      <c r="Z38" s="485"/>
      <c r="AA38" s="485"/>
      <c r="AB38" s="485"/>
      <c r="AC38" s="576" t="b">
        <v>1</v>
      </c>
      <c r="AD38" s="576" t="b">
        <v>0</v>
      </c>
      <c r="AE38" s="582" t="b">
        <f t="shared" ca="1" si="14"/>
        <v>0</v>
      </c>
      <c r="AF38" s="582" t="b">
        <f t="shared" ca="1" si="15"/>
        <v>0</v>
      </c>
      <c r="AG38" s="582">
        <f t="shared" ca="1" si="16"/>
        <v>0</v>
      </c>
      <c r="AH38" s="581" t="b">
        <f t="shared" ca="1" si="17"/>
        <v>0</v>
      </c>
      <c r="AI38" s="491">
        <f t="shared" ca="1" si="18"/>
        <v>0</v>
      </c>
      <c r="AJ38" s="491" t="b">
        <f t="shared" ca="1" si="21"/>
        <v>0</v>
      </c>
      <c r="AK38" s="582" t="b">
        <f t="shared" ca="1" si="19"/>
        <v>0</v>
      </c>
      <c r="AL38" s="580" t="b">
        <f t="shared" ca="1" si="22"/>
        <v>1</v>
      </c>
      <c r="AM38" s="580" t="b">
        <f t="shared" ca="1" si="23"/>
        <v>0</v>
      </c>
      <c r="AN38" s="485"/>
      <c r="AO38" s="485"/>
      <c r="AP38" s="485"/>
      <c r="AQ38" s="485"/>
      <c r="AR38" s="485"/>
      <c r="AS38" s="485"/>
      <c r="AT38" s="51"/>
      <c r="AU38" s="51"/>
      <c r="AV38" s="51"/>
      <c r="AW38" s="51"/>
      <c r="AX38" s="51"/>
      <c r="AY38" s="51"/>
      <c r="AZ38" s="51"/>
    </row>
    <row r="39" spans="1:52" ht="15.7" customHeight="1" x14ac:dyDescent="0.3">
      <c r="A39" s="479"/>
      <c r="B39" s="26">
        <f>'1. Studienberatung T.M.JJ'!B39</f>
        <v>0</v>
      </c>
      <c r="C39" s="576"/>
      <c r="D39" s="71"/>
      <c r="E39" s="511"/>
      <c r="F39" s="512"/>
      <c r="G39" s="513"/>
      <c r="H39" s="513"/>
      <c r="I39" s="513"/>
      <c r="J39" s="222"/>
      <c r="K39" s="222"/>
      <c r="L39" s="223" t="s">
        <v>83</v>
      </c>
      <c r="M39" s="224">
        <f ca="1">SUM(J38:M38)</f>
        <v>33</v>
      </c>
      <c r="N39" s="513"/>
      <c r="O39" s="496"/>
      <c r="P39" s="496"/>
      <c r="Q39" s="497"/>
      <c r="R39" s="498"/>
      <c r="S39" s="483"/>
      <c r="T39" s="490"/>
      <c r="U39" s="490"/>
      <c r="V39" s="490"/>
      <c r="W39" s="491">
        <f t="shared" si="13"/>
        <v>0</v>
      </c>
      <c r="X39" s="485"/>
      <c r="Y39" s="485"/>
      <c r="Z39" s="485"/>
      <c r="AA39" s="485"/>
      <c r="AB39" s="485"/>
      <c r="AC39" s="576" t="b">
        <v>1</v>
      </c>
      <c r="AD39" s="576" t="b">
        <v>0</v>
      </c>
      <c r="AE39" s="582" t="b">
        <f t="shared" ca="1" si="14"/>
        <v>0</v>
      </c>
      <c r="AF39" s="582" t="b">
        <f t="shared" ca="1" si="15"/>
        <v>0</v>
      </c>
      <c r="AG39" s="582">
        <f t="shared" ca="1" si="16"/>
        <v>0</v>
      </c>
      <c r="AH39" s="581" t="b">
        <f t="shared" ca="1" si="17"/>
        <v>0</v>
      </c>
      <c r="AI39" s="491">
        <f t="shared" ca="1" si="18"/>
        <v>0</v>
      </c>
      <c r="AJ39" s="491" t="b">
        <f t="shared" ca="1" si="21"/>
        <v>0</v>
      </c>
      <c r="AK39" s="582" t="b">
        <f t="shared" ca="1" si="19"/>
        <v>0</v>
      </c>
      <c r="AL39" s="580" t="b">
        <f t="shared" ca="1" si="22"/>
        <v>1</v>
      </c>
      <c r="AM39" s="580" t="b">
        <f t="shared" ca="1" si="23"/>
        <v>0</v>
      </c>
      <c r="AN39" s="485"/>
      <c r="AO39" s="485"/>
      <c r="AP39" s="485"/>
      <c r="AQ39" s="485"/>
      <c r="AR39" s="485"/>
      <c r="AS39" s="485"/>
      <c r="AT39" s="51"/>
      <c r="AU39" s="51"/>
      <c r="AV39" s="51"/>
      <c r="AW39" s="51"/>
      <c r="AX39" s="51"/>
      <c r="AY39" s="51"/>
      <c r="AZ39" s="51"/>
    </row>
    <row r="40" spans="1:52" ht="17" customHeight="1" x14ac:dyDescent="0.3">
      <c r="A40" s="479"/>
      <c r="B40" s="26">
        <f>'1. Studienberatung T.M.JJ'!B40</f>
        <v>0</v>
      </c>
      <c r="C40" s="576"/>
      <c r="D40" s="804" t="s">
        <v>318</v>
      </c>
      <c r="E40" s="804"/>
      <c r="F40" s="804"/>
      <c r="G40" s="513"/>
      <c r="H40" s="513"/>
      <c r="I40" s="513"/>
      <c r="J40" s="222"/>
      <c r="K40" s="222"/>
      <c r="L40" s="223"/>
      <c r="M40" s="498"/>
      <c r="N40" s="513"/>
      <c r="O40" s="496"/>
      <c r="P40" s="496"/>
      <c r="Q40" s="497"/>
      <c r="R40" s="498"/>
      <c r="S40" s="483"/>
      <c r="T40" s="490"/>
      <c r="U40" s="490"/>
      <c r="V40" s="490"/>
      <c r="W40" s="491">
        <f t="shared" si="13"/>
        <v>0</v>
      </c>
      <c r="X40" s="485"/>
      <c r="Y40" s="485"/>
      <c r="Z40" s="485"/>
      <c r="AA40" s="485"/>
      <c r="AB40" s="485"/>
      <c r="AC40" s="576"/>
      <c r="AD40" s="576"/>
      <c r="AE40" s="582"/>
      <c r="AF40" s="582"/>
      <c r="AG40" s="582"/>
      <c r="AH40" s="581"/>
      <c r="AI40" s="491"/>
      <c r="AJ40" s="491"/>
      <c r="AK40" s="582"/>
      <c r="AL40" s="580"/>
      <c r="AM40" s="580"/>
      <c r="AN40" s="485"/>
      <c r="AO40" s="485"/>
      <c r="AP40" s="485"/>
      <c r="AQ40" s="485"/>
      <c r="AR40" s="485"/>
      <c r="AS40" s="485"/>
      <c r="AT40" s="51"/>
      <c r="AU40" s="51"/>
      <c r="AV40" s="51"/>
      <c r="AW40" s="51"/>
      <c r="AX40" s="51"/>
      <c r="AY40" s="51"/>
      <c r="AZ40" s="51"/>
    </row>
    <row r="41" spans="1:52" ht="15.7" customHeight="1" x14ac:dyDescent="0.3">
      <c r="A41" s="479"/>
      <c r="B41" s="26">
        <f>'1. Studienberatung T.M.JJ'!B41</f>
        <v>9000</v>
      </c>
      <c r="C41" s="576"/>
      <c r="D41" s="574" t="str">
        <f ca="1">IF($AM41,"X","")</f>
        <v/>
      </c>
      <c r="E41" s="805">
        <f ca="1">IF($B41&gt;0,OFFSET(lvliste,$W41,W$8),"")</f>
        <v>0</v>
      </c>
      <c r="F41" s="805"/>
      <c r="G41" s="381">
        <f t="shared" ref="G41:I44" ca="1" si="24">IF($B41&gt;0,OFFSET(lvliste,$W41,X$8),"")</f>
        <v>0</v>
      </c>
      <c r="H41" s="597">
        <f t="shared" ca="1" si="24"/>
        <v>0</v>
      </c>
      <c r="I41" s="597">
        <f t="shared" ca="1" si="24"/>
        <v>0</v>
      </c>
      <c r="J41" s="597">
        <f t="shared" ref="J41:M44" ca="1" si="25">IF(AND($AL41,$B41&gt;0),OFFSET(lvliste,$W41,AA$8),0)</f>
        <v>0</v>
      </c>
      <c r="K41" s="597">
        <f t="shared" ca="1" si="25"/>
        <v>0</v>
      </c>
      <c r="L41" s="597">
        <f t="shared" ca="1" si="25"/>
        <v>0</v>
      </c>
      <c r="M41" s="597">
        <f t="shared" ca="1" si="25"/>
        <v>0</v>
      </c>
      <c r="N41" s="593"/>
      <c r="O41" s="225">
        <f t="shared" ref="O41:R44" ca="1" si="26">IF(AND($AM41,$B41&gt;0),OFFSET(lvliste,$W41,AA$8),0)</f>
        <v>0</v>
      </c>
      <c r="P41" s="225">
        <f t="shared" ca="1" si="26"/>
        <v>0</v>
      </c>
      <c r="Q41" s="225">
        <f t="shared" ca="1" si="26"/>
        <v>0</v>
      </c>
      <c r="R41" s="225">
        <f t="shared" ca="1" si="26"/>
        <v>0</v>
      </c>
      <c r="S41" s="32">
        <f t="shared" ref="S41:S61" ca="1" si="27">SUM(J41:M41)*N41</f>
        <v>0</v>
      </c>
      <c r="T41" s="33">
        <f t="shared" ref="T41:T104" ca="1" si="28">IF(S41&gt;0, 1, 0)</f>
        <v>0</v>
      </c>
      <c r="U41" s="33">
        <f t="shared" ref="U41:U61" ca="1" si="29">T41*SUM(J41:M41)</f>
        <v>0</v>
      </c>
      <c r="V41" s="490"/>
      <c r="W41" s="491">
        <f t="shared" si="13"/>
        <v>56</v>
      </c>
      <c r="X41" s="485"/>
      <c r="Y41" s="485"/>
      <c r="Z41" s="485"/>
      <c r="AA41" s="485"/>
      <c r="AB41" s="485"/>
      <c r="AC41" s="576" t="b">
        <v>0</v>
      </c>
      <c r="AD41" s="576" t="b">
        <v>0</v>
      </c>
      <c r="AE41" s="582" t="b">
        <f ca="1">IF($B41&gt;0,OFFSET(lvliste,$W41,$AA$10),FALSE)</f>
        <v>0</v>
      </c>
      <c r="AF41" s="582" t="b">
        <f ca="1">IF($B41&gt;0,OFFSET(lvliste,$W41,$Y$10),FALSE)</f>
        <v>0</v>
      </c>
      <c r="AG41" s="582">
        <f ca="1">OFFSET(lvliste,$W41,$W$10)</f>
        <v>0</v>
      </c>
      <c r="AH41" s="581" t="b">
        <f ca="1">IF($AG41&gt;0,VLOOKUP($AG41,$B$21:$C$83,2,FALSE),FALSE)</f>
        <v>0</v>
      </c>
      <c r="AI41" s="491">
        <f ca="1">OFFSET(lvliste,$W41,$X$10)</f>
        <v>0</v>
      </c>
      <c r="AJ41" s="491" t="b">
        <f ca="1">IF($AI41&gt;0,VLOOKUP($AI41,$B$21:$B$83,2,FALSE),FALSE)</f>
        <v>0</v>
      </c>
      <c r="AK41" s="582" t="b">
        <f t="shared" ca="1" si="19"/>
        <v>0</v>
      </c>
      <c r="AL41" s="580" t="b">
        <f t="shared" ca="1" si="22"/>
        <v>0</v>
      </c>
      <c r="AM41" s="580" t="b">
        <f t="shared" ca="1" si="23"/>
        <v>0</v>
      </c>
      <c r="AN41" s="485"/>
      <c r="AO41" s="485"/>
      <c r="AP41" s="485"/>
      <c r="AQ41" s="485"/>
      <c r="AR41" s="485"/>
      <c r="AS41" s="485"/>
      <c r="AT41" s="51"/>
      <c r="AU41" s="51"/>
      <c r="AV41" s="51"/>
      <c r="AW41" s="51"/>
      <c r="AX41" s="51"/>
      <c r="AY41" s="51"/>
      <c r="AZ41" s="51"/>
    </row>
    <row r="42" spans="1:52" ht="15.7" customHeight="1" x14ac:dyDescent="0.3">
      <c r="A42" s="479"/>
      <c r="B42" s="26">
        <f>'1. Studienberatung T.M.JJ'!B42</f>
        <v>9001</v>
      </c>
      <c r="C42" s="576"/>
      <c r="D42" s="574" t="str">
        <f ca="1">IF($AM42,"X","")</f>
        <v/>
      </c>
      <c r="E42" s="785">
        <f ca="1">IF($B42&gt;0,OFFSET(lvliste,$W42,W$8),"")</f>
        <v>0</v>
      </c>
      <c r="F42" s="786"/>
      <c r="G42" s="381">
        <f t="shared" ca="1" si="24"/>
        <v>0</v>
      </c>
      <c r="H42" s="381">
        <f t="shared" ca="1" si="24"/>
        <v>0</v>
      </c>
      <c r="I42" s="381">
        <f t="shared" ca="1" si="24"/>
        <v>0</v>
      </c>
      <c r="J42" s="597">
        <f t="shared" ca="1" si="25"/>
        <v>0</v>
      </c>
      <c r="K42" s="597">
        <f t="shared" ca="1" si="25"/>
        <v>0</v>
      </c>
      <c r="L42" s="597">
        <f t="shared" ca="1" si="25"/>
        <v>0</v>
      </c>
      <c r="M42" s="597">
        <f t="shared" ca="1" si="25"/>
        <v>0</v>
      </c>
      <c r="N42" s="593"/>
      <c r="O42" s="225">
        <f t="shared" ca="1" si="26"/>
        <v>0</v>
      </c>
      <c r="P42" s="225">
        <f t="shared" ca="1" si="26"/>
        <v>0</v>
      </c>
      <c r="Q42" s="225">
        <f t="shared" ca="1" si="26"/>
        <v>0</v>
      </c>
      <c r="R42" s="225">
        <f t="shared" ca="1" si="26"/>
        <v>0</v>
      </c>
      <c r="S42" s="32">
        <f t="shared" ca="1" si="27"/>
        <v>0</v>
      </c>
      <c r="T42" s="33">
        <f t="shared" ca="1" si="28"/>
        <v>0</v>
      </c>
      <c r="U42" s="33">
        <f t="shared" ca="1" si="29"/>
        <v>0</v>
      </c>
      <c r="V42" s="490"/>
      <c r="W42" s="491">
        <f t="shared" si="13"/>
        <v>57</v>
      </c>
      <c r="X42" s="485"/>
      <c r="Y42" s="485"/>
      <c r="Z42" s="485"/>
      <c r="AA42" s="485"/>
      <c r="AB42" s="485"/>
      <c r="AC42" s="576" t="b">
        <v>0</v>
      </c>
      <c r="AD42" s="576" t="b">
        <v>0</v>
      </c>
      <c r="AE42" s="582" t="b">
        <f ca="1">IF($B42&gt;0,OFFSET(lvliste,$W42,$AA$10),FALSE)</f>
        <v>0</v>
      </c>
      <c r="AF42" s="582" t="b">
        <f ca="1">IF($B42&gt;0,OFFSET(lvliste,$W42,$Y$10),FALSE)</f>
        <v>0</v>
      </c>
      <c r="AG42" s="582">
        <f ca="1">OFFSET(lvliste,$W42,$W$10)</f>
        <v>0</v>
      </c>
      <c r="AH42" s="581" t="b">
        <f ca="1">IF($AG42&gt;0,VLOOKUP($AG42,$B$21:$C$83,2,FALSE),FALSE)</f>
        <v>0</v>
      </c>
      <c r="AI42" s="491">
        <f ca="1">OFFSET(lvliste,$W42,$X$10)</f>
        <v>0</v>
      </c>
      <c r="AJ42" s="491" t="b">
        <f ca="1">IF($AI42&gt;0,VLOOKUP($AI42,$B$21:$B$83,2,FALSE),FALSE)</f>
        <v>0</v>
      </c>
      <c r="AK42" s="582" t="b">
        <f t="shared" ca="1" si="19"/>
        <v>0</v>
      </c>
      <c r="AL42" s="580" t="b">
        <f t="shared" ca="1" si="22"/>
        <v>0</v>
      </c>
      <c r="AM42" s="580" t="b">
        <f t="shared" ca="1" si="23"/>
        <v>0</v>
      </c>
      <c r="AN42" s="485"/>
      <c r="AO42" s="485"/>
      <c r="AP42" s="485"/>
      <c r="AQ42" s="485"/>
      <c r="AR42" s="485"/>
      <c r="AS42" s="485"/>
      <c r="AT42" s="51"/>
      <c r="AU42" s="51"/>
      <c r="AV42" s="51"/>
      <c r="AW42" s="51"/>
      <c r="AX42" s="51"/>
      <c r="AY42" s="51"/>
      <c r="AZ42" s="51"/>
    </row>
    <row r="43" spans="1:52" ht="15.7" customHeight="1" x14ac:dyDescent="0.3">
      <c r="A43" s="479"/>
      <c r="B43" s="26">
        <f>'1. Studienberatung T.M.JJ'!B43</f>
        <v>9002</v>
      </c>
      <c r="C43" s="576"/>
      <c r="D43" s="574" t="str">
        <f ca="1">IF($AM43,"X","")</f>
        <v/>
      </c>
      <c r="E43" s="785">
        <f ca="1">IF($B43&gt;0,OFFSET(lvliste,$W43,W$8),"")</f>
        <v>0</v>
      </c>
      <c r="F43" s="786"/>
      <c r="G43" s="381">
        <f t="shared" ca="1" si="24"/>
        <v>0</v>
      </c>
      <c r="H43" s="381">
        <f t="shared" ca="1" si="24"/>
        <v>0</v>
      </c>
      <c r="I43" s="381">
        <f t="shared" ca="1" si="24"/>
        <v>0</v>
      </c>
      <c r="J43" s="597">
        <f t="shared" ca="1" si="25"/>
        <v>0</v>
      </c>
      <c r="K43" s="597">
        <f t="shared" ca="1" si="25"/>
        <v>0</v>
      </c>
      <c r="L43" s="597">
        <f t="shared" ca="1" si="25"/>
        <v>0</v>
      </c>
      <c r="M43" s="597">
        <f t="shared" ca="1" si="25"/>
        <v>0</v>
      </c>
      <c r="N43" s="593"/>
      <c r="O43" s="225">
        <f t="shared" ca="1" si="26"/>
        <v>0</v>
      </c>
      <c r="P43" s="225">
        <f t="shared" ca="1" si="26"/>
        <v>0</v>
      </c>
      <c r="Q43" s="225">
        <f t="shared" ca="1" si="26"/>
        <v>0</v>
      </c>
      <c r="R43" s="225">
        <f t="shared" ca="1" si="26"/>
        <v>0</v>
      </c>
      <c r="S43" s="32">
        <f t="shared" ca="1" si="27"/>
        <v>0</v>
      </c>
      <c r="T43" s="33">
        <f t="shared" ca="1" si="28"/>
        <v>0</v>
      </c>
      <c r="U43" s="33">
        <f t="shared" ca="1" si="29"/>
        <v>0</v>
      </c>
      <c r="V43" s="490"/>
      <c r="W43" s="491">
        <f t="shared" si="13"/>
        <v>58</v>
      </c>
      <c r="X43" s="485"/>
      <c r="Y43" s="485"/>
      <c r="Z43" s="485"/>
      <c r="AA43" s="485"/>
      <c r="AB43" s="485"/>
      <c r="AC43" s="576" t="b">
        <v>0</v>
      </c>
      <c r="AD43" s="576" t="b">
        <v>0</v>
      </c>
      <c r="AE43" s="582" t="b">
        <f ca="1">IF($B43&gt;0,OFFSET(lvliste,$W43,$AA$10),FALSE)</f>
        <v>0</v>
      </c>
      <c r="AF43" s="582" t="b">
        <f ca="1">IF($B43&gt;0,OFFSET(lvliste,$W43,$Y$10),FALSE)</f>
        <v>0</v>
      </c>
      <c r="AG43" s="582">
        <f ca="1">OFFSET(lvliste,$W43,$W$10)</f>
        <v>0</v>
      </c>
      <c r="AH43" s="581" t="b">
        <f ca="1">IF($AG43&gt;0,VLOOKUP($AG43,$B$21:$C$83,2,FALSE),FALSE)</f>
        <v>0</v>
      </c>
      <c r="AI43" s="491">
        <f ca="1">OFFSET(lvliste,$W43,$X$10)</f>
        <v>0</v>
      </c>
      <c r="AJ43" s="491" t="b">
        <f ca="1">IF($AI43&gt;0,VLOOKUP($AI43,$B$21:$B$83,2,FALSE),FALSE)</f>
        <v>0</v>
      </c>
      <c r="AK43" s="582" t="b">
        <f t="shared" ca="1" si="19"/>
        <v>0</v>
      </c>
      <c r="AL43" s="580" t="b">
        <f t="shared" ca="1" si="22"/>
        <v>0</v>
      </c>
      <c r="AM43" s="580" t="b">
        <f t="shared" ca="1" si="23"/>
        <v>0</v>
      </c>
      <c r="AN43" s="485"/>
      <c r="AO43" s="485"/>
      <c r="AP43" s="485"/>
      <c r="AQ43" s="485"/>
      <c r="AR43" s="485"/>
      <c r="AS43" s="485"/>
      <c r="AT43" s="51"/>
      <c r="AU43" s="51"/>
      <c r="AV43" s="51"/>
      <c r="AW43" s="51"/>
      <c r="AX43" s="51"/>
      <c r="AY43" s="51"/>
      <c r="AZ43" s="51"/>
    </row>
    <row r="44" spans="1:52" ht="15.7" customHeight="1" x14ac:dyDescent="0.3">
      <c r="A44" s="479"/>
      <c r="B44" s="26">
        <f>'1. Studienberatung T.M.JJ'!B44</f>
        <v>9003</v>
      </c>
      <c r="C44" s="576"/>
      <c r="D44" s="574" t="str">
        <f ca="1">IF($AM44,"X","")</f>
        <v/>
      </c>
      <c r="E44" s="785">
        <f ca="1">IF($B44&gt;0,OFFSET(lvliste,$W44,W$8),"")</f>
        <v>0</v>
      </c>
      <c r="F44" s="786"/>
      <c r="G44" s="381">
        <f t="shared" ca="1" si="24"/>
        <v>0</v>
      </c>
      <c r="H44" s="381">
        <f t="shared" ca="1" si="24"/>
        <v>0</v>
      </c>
      <c r="I44" s="381">
        <f t="shared" ca="1" si="24"/>
        <v>0</v>
      </c>
      <c r="J44" s="597">
        <f t="shared" ca="1" si="25"/>
        <v>0</v>
      </c>
      <c r="K44" s="597">
        <f t="shared" ca="1" si="25"/>
        <v>0</v>
      </c>
      <c r="L44" s="597">
        <f t="shared" ca="1" si="25"/>
        <v>0</v>
      </c>
      <c r="M44" s="597">
        <f t="shared" ca="1" si="25"/>
        <v>0</v>
      </c>
      <c r="N44" s="593"/>
      <c r="O44" s="225">
        <f t="shared" ca="1" si="26"/>
        <v>0</v>
      </c>
      <c r="P44" s="225">
        <f t="shared" ca="1" si="26"/>
        <v>0</v>
      </c>
      <c r="Q44" s="225">
        <f t="shared" ca="1" si="26"/>
        <v>0</v>
      </c>
      <c r="R44" s="225">
        <f t="shared" ca="1" si="26"/>
        <v>0</v>
      </c>
      <c r="S44" s="32">
        <f t="shared" ca="1" si="27"/>
        <v>0</v>
      </c>
      <c r="T44" s="33">
        <f t="shared" ca="1" si="28"/>
        <v>0</v>
      </c>
      <c r="U44" s="33">
        <f t="shared" ca="1" si="29"/>
        <v>0</v>
      </c>
      <c r="V44" s="490"/>
      <c r="W44" s="491">
        <f t="shared" si="13"/>
        <v>59</v>
      </c>
      <c r="X44" s="485"/>
      <c r="Y44" s="485"/>
      <c r="Z44" s="485"/>
      <c r="AA44" s="485"/>
      <c r="AB44" s="485"/>
      <c r="AC44" s="576" t="b">
        <v>0</v>
      </c>
      <c r="AD44" s="576" t="b">
        <v>0</v>
      </c>
      <c r="AE44" s="582" t="b">
        <f ca="1">IF($B44&gt;0,OFFSET(lvliste,$W44,$AA$10),FALSE)</f>
        <v>0</v>
      </c>
      <c r="AF44" s="582" t="b">
        <f ca="1">IF($B44&gt;0,OFFSET(lvliste,$W44,$Y$10),FALSE)</f>
        <v>0</v>
      </c>
      <c r="AG44" s="582">
        <f ca="1">OFFSET(lvliste,$W44,$W$10)</f>
        <v>0</v>
      </c>
      <c r="AH44" s="581" t="b">
        <f ca="1">IF($AG44&gt;0,VLOOKUP($AG44,$B$21:$C$83,2,FALSE),FALSE)</f>
        <v>0</v>
      </c>
      <c r="AI44" s="491">
        <f ca="1">OFFSET(lvliste,$W44,$X$10)</f>
        <v>0</v>
      </c>
      <c r="AJ44" s="491" t="b">
        <f ca="1">IF($AI44&gt;0,VLOOKUP($AI44,$B$21:$B$83,2,FALSE),FALSE)</f>
        <v>0</v>
      </c>
      <c r="AK44" s="582" t="b">
        <f t="shared" ca="1" si="19"/>
        <v>0</v>
      </c>
      <c r="AL44" s="580" t="b">
        <f t="shared" ca="1" si="22"/>
        <v>0</v>
      </c>
      <c r="AM44" s="580" t="b">
        <f t="shared" ca="1" si="23"/>
        <v>0</v>
      </c>
      <c r="AN44" s="485"/>
      <c r="AO44" s="485"/>
      <c r="AP44" s="485"/>
      <c r="AQ44" s="485"/>
      <c r="AR44" s="485"/>
      <c r="AS44" s="485"/>
      <c r="AT44" s="51"/>
      <c r="AU44" s="51"/>
      <c r="AV44" s="51"/>
      <c r="AW44" s="51"/>
      <c r="AX44" s="51"/>
      <c r="AY44" s="51"/>
      <c r="AZ44" s="51"/>
    </row>
    <row r="45" spans="1:52" ht="15.7" customHeight="1" x14ac:dyDescent="0.3">
      <c r="A45" s="479"/>
      <c r="B45" s="26">
        <f>'1. Studienberatung T.M.JJ'!B45</f>
        <v>0</v>
      </c>
      <c r="C45" s="576"/>
      <c r="D45" s="71"/>
      <c r="E45" s="511"/>
      <c r="F45" s="512"/>
      <c r="G45" s="513"/>
      <c r="H45" s="513"/>
      <c r="I45" s="513"/>
      <c r="J45" s="222"/>
      <c r="K45" s="222"/>
      <c r="L45" s="223"/>
      <c r="M45" s="592"/>
      <c r="N45" s="513"/>
      <c r="O45" s="496"/>
      <c r="P45" s="496"/>
      <c r="Q45" s="497"/>
      <c r="R45" s="498"/>
      <c r="S45" s="32">
        <f t="shared" si="27"/>
        <v>0</v>
      </c>
      <c r="T45" s="33">
        <f t="shared" si="28"/>
        <v>0</v>
      </c>
      <c r="U45" s="33">
        <f t="shared" si="29"/>
        <v>0</v>
      </c>
      <c r="V45" s="490"/>
      <c r="W45" s="491"/>
      <c r="X45" s="485"/>
      <c r="Y45" s="485"/>
      <c r="Z45" s="485"/>
      <c r="AA45" s="485"/>
      <c r="AB45" s="485"/>
      <c r="AC45" s="576"/>
      <c r="AD45" s="576"/>
      <c r="AE45" s="582"/>
      <c r="AF45" s="582"/>
      <c r="AG45" s="582"/>
      <c r="AH45" s="581"/>
      <c r="AI45" s="491"/>
      <c r="AJ45" s="491"/>
      <c r="AK45" s="582"/>
      <c r="AL45" s="580"/>
      <c r="AM45" s="580"/>
      <c r="AN45" s="485"/>
      <c r="AO45" s="485"/>
      <c r="AP45" s="485"/>
      <c r="AQ45" s="485"/>
      <c r="AR45" s="485"/>
      <c r="AS45" s="485"/>
      <c r="AT45" s="51"/>
      <c r="AU45" s="51"/>
      <c r="AV45" s="51"/>
      <c r="AW45" s="51"/>
      <c r="AX45" s="51"/>
      <c r="AY45" s="51"/>
      <c r="AZ45" s="51"/>
    </row>
    <row r="46" spans="1:52" ht="18" customHeight="1" x14ac:dyDescent="0.3">
      <c r="A46" s="479"/>
      <c r="B46" s="26">
        <f>'1. Studienberatung T.M.JJ'!B46</f>
        <v>0</v>
      </c>
      <c r="C46" s="576"/>
      <c r="D46" s="598" t="s">
        <v>216</v>
      </c>
      <c r="F46" s="512"/>
      <c r="G46" s="513"/>
      <c r="H46" s="513"/>
      <c r="I46" s="513"/>
      <c r="J46" s="222"/>
      <c r="K46" s="222"/>
      <c r="L46" s="223"/>
      <c r="M46" s="498"/>
      <c r="N46" s="513"/>
      <c r="O46" s="496"/>
      <c r="P46" s="496"/>
      <c r="Q46" s="497"/>
      <c r="R46" s="498"/>
      <c r="S46" s="32">
        <f t="shared" si="27"/>
        <v>0</v>
      </c>
      <c r="T46" s="33">
        <f t="shared" si="28"/>
        <v>0</v>
      </c>
      <c r="U46" s="33">
        <f t="shared" si="29"/>
        <v>0</v>
      </c>
      <c r="V46" s="490"/>
      <c r="W46" s="491"/>
      <c r="X46" s="485"/>
      <c r="Y46" s="485"/>
      <c r="Z46" s="485"/>
      <c r="AA46" s="485"/>
      <c r="AB46" s="485"/>
      <c r="AC46" s="576"/>
      <c r="AD46" s="576"/>
      <c r="AE46" s="582" t="b">
        <f t="shared" ref="AE46:AE83" ca="1" si="30">IF($B46&gt;0,OFFSET(lvliste,$W46,$AA$10),FALSE)</f>
        <v>0</v>
      </c>
      <c r="AF46" s="582"/>
      <c r="AG46" s="582"/>
      <c r="AH46" s="581" t="b">
        <f t="shared" ref="AH46:AH83" si="31">IF($AG46&gt;0,VLOOKUP($AG46,$B$21:$C$83,2,FALSE),FALSE)</f>
        <v>0</v>
      </c>
      <c r="AI46" s="491"/>
      <c r="AJ46" s="491"/>
      <c r="AK46" s="582"/>
      <c r="AL46" s="580" t="b">
        <f t="shared" ca="1" si="22"/>
        <v>1</v>
      </c>
      <c r="AM46" s="580" t="b">
        <f t="shared" ca="1" si="23"/>
        <v>1</v>
      </c>
      <c r="AN46" s="485"/>
      <c r="AO46" s="485"/>
      <c r="AP46" s="485"/>
      <c r="AQ46" s="485"/>
      <c r="AR46" s="485"/>
      <c r="AS46" s="485"/>
      <c r="AT46" s="51"/>
      <c r="AU46" s="51"/>
      <c r="AV46" s="51"/>
      <c r="AW46" s="51"/>
      <c r="AX46" s="51"/>
      <c r="AY46" s="51"/>
      <c r="AZ46" s="51"/>
    </row>
    <row r="47" spans="1:52" ht="15.7" customHeight="1" x14ac:dyDescent="0.3">
      <c r="A47" s="479"/>
      <c r="B47" s="26">
        <f>'1. Studienberatung T.M.JJ'!B47</f>
        <v>112</v>
      </c>
      <c r="C47" s="576" t="b">
        <f t="shared" ref="C47:C83" si="32">$AC47</f>
        <v>0</v>
      </c>
      <c r="D47" s="380"/>
      <c r="E47" s="778" t="str">
        <f t="shared" ref="E47:E83" ca="1" si="33">IF($B47&gt;0,OFFSET(lvliste,$W47,W$8),"")</f>
        <v>Mathematik III</v>
      </c>
      <c r="F47" s="779"/>
      <c r="G47" s="596">
        <f t="shared" ref="G47:G83" ca="1" si="34">IF($B47&gt;0,OFFSET(lvliste,$W47,X$8),"")</f>
        <v>4112</v>
      </c>
      <c r="H47" s="86" t="str">
        <f t="shared" ref="H47:H83" ca="1" si="35">IF($B47&gt;0,OFFSET(lvliste,$W47,Y$8),"")</f>
        <v>Meister</v>
      </c>
      <c r="I47" s="86" t="str">
        <f t="shared" ref="I47:I83" ca="1" si="36">IF($B47&gt;0,OFFSET(lvliste,$W47,Z$8),"")</f>
        <v>WS</v>
      </c>
      <c r="J47" s="381">
        <f t="shared" ref="J47:J83" ca="1" si="37">IF(AND($AL47,$B47&gt;0),OFFSET(lvliste,$W47,AA$8),0)</f>
        <v>0</v>
      </c>
      <c r="K47" s="381">
        <f t="shared" ref="K47:K83" ca="1" si="38">IF(AND($AL47,$B47&gt;0),OFFSET(lvliste,$W47,AB$8),0)</f>
        <v>0</v>
      </c>
      <c r="L47" s="381">
        <f t="shared" ref="L47:L83" ca="1" si="39">IF(AND($AL47,$B47&gt;0),OFFSET(lvliste,$W47,AC$8),0)</f>
        <v>0</v>
      </c>
      <c r="M47" s="381">
        <f t="shared" ref="M47:M83" ca="1" si="40">IF(AND($AL47,$B47&gt;0),OFFSET(lvliste,$W47,AD$8),0)</f>
        <v>0</v>
      </c>
      <c r="N47" s="230"/>
      <c r="O47" s="225">
        <f t="shared" ref="O47:O83" ca="1" si="41">IF(AND($AM47,$B47&gt;0),OFFSET(lvliste,$W47,AA$8),0)</f>
        <v>0</v>
      </c>
      <c r="P47" s="225">
        <f t="shared" ref="P47:P83" ca="1" si="42">IF(AND($AM47,$B47&gt;0),OFFSET(lvliste,$W47,AB$8),0)</f>
        <v>0</v>
      </c>
      <c r="Q47" s="225">
        <f t="shared" ref="Q47:Q83" ca="1" si="43">IF(AND($AM47,$B47&gt;0),OFFSET(lvliste,$W47,AC$8),0)</f>
        <v>0</v>
      </c>
      <c r="R47" s="225">
        <f t="shared" ref="R47:R83" ca="1" si="44">IF(AND($AM47,$B47&gt;0),OFFSET(lvliste,$W47,AD$8),0)</f>
        <v>0</v>
      </c>
      <c r="S47" s="32">
        <f t="shared" ca="1" si="27"/>
        <v>0</v>
      </c>
      <c r="T47" s="33">
        <f t="shared" ca="1" si="28"/>
        <v>0</v>
      </c>
      <c r="U47" s="33">
        <f t="shared" ca="1" si="29"/>
        <v>0</v>
      </c>
      <c r="V47" s="33"/>
      <c r="W47" s="231">
        <f t="shared" ref="W47:W83" si="45">IF($B47&gt;0,VLOOKUP($B47,lvlistenbereich,2,FALSE)-$V$10,0)</f>
        <v>32</v>
      </c>
      <c r="X47" s="51"/>
      <c r="Y47" s="51"/>
      <c r="Z47" s="51"/>
      <c r="AA47" s="51"/>
      <c r="AB47" s="51"/>
      <c r="AC47" s="576" t="b">
        <f>OR((TRIM($D47)="x"),(TRIM($D47)="X"))</f>
        <v>0</v>
      </c>
      <c r="AD47" s="576" t="b">
        <f>OR((TRIM($D47)="Z"),(TRIM($D47)="z"))</f>
        <v>0</v>
      </c>
      <c r="AE47" s="583" t="b">
        <f t="shared" ca="1" si="30"/>
        <v>0</v>
      </c>
      <c r="AF47" s="583" t="b">
        <f t="shared" ref="AF47:AF83" ca="1" si="46">IF($B47&gt;0,OFFSET(lvliste,$W47,$Y$10),FALSE)</f>
        <v>0</v>
      </c>
      <c r="AG47" s="583">
        <f t="shared" ref="AG47:AG83" ca="1" si="47">OFFSET(lvliste,$W47,$W$10)</f>
        <v>0</v>
      </c>
      <c r="AH47" s="581" t="b">
        <f t="shared" ca="1" si="31"/>
        <v>0</v>
      </c>
      <c r="AI47" s="584">
        <f t="shared" ref="AI47:AI83" ca="1" si="48">OFFSET(lvliste,$W47,$X$10)</f>
        <v>0</v>
      </c>
      <c r="AJ47" s="584" t="b">
        <f t="shared" ref="AJ47:AJ83" ca="1" si="49">IF($AI47&gt;0,VLOOKUP($AI47,$B$21:$B$83,2,FALSE),FALSE)</f>
        <v>0</v>
      </c>
      <c r="AK47" s="583" t="b">
        <f t="shared" ca="1" si="19"/>
        <v>0</v>
      </c>
      <c r="AL47" s="580" t="b">
        <f t="shared" ca="1" si="22"/>
        <v>0</v>
      </c>
      <c r="AM47" s="580" t="b">
        <f t="shared" ca="1" si="23"/>
        <v>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5.7" customHeight="1" x14ac:dyDescent="0.3">
      <c r="A48" s="479"/>
      <c r="B48" s="26">
        <f>'1. Studienberatung T.M.JJ'!B48</f>
        <v>117</v>
      </c>
      <c r="C48" s="576" t="b">
        <f t="shared" si="32"/>
        <v>0</v>
      </c>
      <c r="D48" s="380"/>
      <c r="E48" s="778" t="str">
        <f t="shared" ca="1" si="33"/>
        <v>Mathematik III - Differentialgleichungen/Funktionentheorie</v>
      </c>
      <c r="F48" s="779"/>
      <c r="G48" s="87">
        <f t="shared" ca="1" si="34"/>
        <v>4111</v>
      </c>
      <c r="H48" s="87" t="str">
        <f t="shared" ca="1" si="35"/>
        <v>Strampp</v>
      </c>
      <c r="I48" s="87" t="str">
        <f t="shared" ca="1" si="36"/>
        <v>WS</v>
      </c>
      <c r="J48" s="379">
        <f t="shared" ca="1" si="37"/>
        <v>0</v>
      </c>
      <c r="K48" s="379">
        <f t="shared" ca="1" si="38"/>
        <v>0</v>
      </c>
      <c r="L48" s="379">
        <f t="shared" ca="1" si="39"/>
        <v>0</v>
      </c>
      <c r="M48" s="379">
        <f t="shared" ca="1" si="40"/>
        <v>0</v>
      </c>
      <c r="N48" s="230"/>
      <c r="O48" s="225">
        <f t="shared" ca="1" si="41"/>
        <v>0</v>
      </c>
      <c r="P48" s="225">
        <f t="shared" ca="1" si="42"/>
        <v>0</v>
      </c>
      <c r="Q48" s="225">
        <f t="shared" ca="1" si="43"/>
        <v>0</v>
      </c>
      <c r="R48" s="225">
        <f t="shared" ca="1" si="44"/>
        <v>0</v>
      </c>
      <c r="S48" s="32">
        <f t="shared" ca="1" si="27"/>
        <v>0</v>
      </c>
      <c r="T48" s="33">
        <f t="shared" ca="1" si="28"/>
        <v>0</v>
      </c>
      <c r="U48" s="33">
        <f t="shared" ca="1" si="29"/>
        <v>0</v>
      </c>
      <c r="V48" s="33"/>
      <c r="W48" s="231">
        <f t="shared" si="45"/>
        <v>37</v>
      </c>
      <c r="X48" s="51"/>
      <c r="Y48" s="51"/>
      <c r="Z48" s="51"/>
      <c r="AA48" s="51"/>
      <c r="AB48" s="51"/>
      <c r="AC48" s="576" t="b">
        <f t="shared" ref="AC48:AC83" si="50">OR((TRIM($D48)="x"),(TRIM($D48)="X"))</f>
        <v>0</v>
      </c>
      <c r="AD48" s="576" t="b">
        <f t="shared" ref="AD48:AD83" si="51">OR((TRIM($D48)="Z"),(TRIM($D48)="z"))</f>
        <v>0</v>
      </c>
      <c r="AE48" s="583" t="b">
        <f t="shared" ca="1" si="30"/>
        <v>0</v>
      </c>
      <c r="AF48" s="583" t="b">
        <f t="shared" ca="1" si="46"/>
        <v>0</v>
      </c>
      <c r="AG48" s="583">
        <f t="shared" ca="1" si="47"/>
        <v>0</v>
      </c>
      <c r="AH48" s="581" t="b">
        <f t="shared" ca="1" si="31"/>
        <v>0</v>
      </c>
      <c r="AI48" s="584">
        <f t="shared" ca="1" si="48"/>
        <v>0</v>
      </c>
      <c r="AJ48" s="584" t="b">
        <f t="shared" ca="1" si="49"/>
        <v>0</v>
      </c>
      <c r="AK48" s="583" t="b">
        <f t="shared" ca="1" si="19"/>
        <v>0</v>
      </c>
      <c r="AL48" s="580" t="b">
        <f t="shared" ca="1" si="22"/>
        <v>0</v>
      </c>
      <c r="AM48" s="580" t="b">
        <f t="shared" ca="1" si="23"/>
        <v>0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.7" customHeight="1" x14ac:dyDescent="0.3">
      <c r="A49" s="479"/>
      <c r="B49" s="26">
        <f>'1. Studienberatung T.M.JJ'!B49</f>
        <v>120</v>
      </c>
      <c r="C49" s="576" t="b">
        <f t="shared" si="32"/>
        <v>0</v>
      </c>
      <c r="D49" s="380"/>
      <c r="E49" s="778" t="str">
        <f t="shared" ca="1" si="33"/>
        <v>Differentialgleichungen für Master-Ingenieurwissenschaften</v>
      </c>
      <c r="F49" s="779"/>
      <c r="G49" s="87">
        <f t="shared" ca="1" si="34"/>
        <v>4219</v>
      </c>
      <c r="H49" s="87" t="str">
        <f t="shared" ca="1" si="35"/>
        <v>Strampp</v>
      </c>
      <c r="I49" s="87" t="str">
        <f t="shared" ca="1" si="36"/>
        <v>WS</v>
      </c>
      <c r="J49" s="379">
        <f t="shared" ca="1" si="37"/>
        <v>0</v>
      </c>
      <c r="K49" s="379">
        <f t="shared" ca="1" si="38"/>
        <v>0</v>
      </c>
      <c r="L49" s="379">
        <f t="shared" ca="1" si="39"/>
        <v>0</v>
      </c>
      <c r="M49" s="379">
        <f t="shared" ca="1" si="40"/>
        <v>0</v>
      </c>
      <c r="N49" s="230"/>
      <c r="O49" s="225">
        <f t="shared" ca="1" si="41"/>
        <v>0</v>
      </c>
      <c r="P49" s="225">
        <f t="shared" ca="1" si="42"/>
        <v>0</v>
      </c>
      <c r="Q49" s="225">
        <f t="shared" ca="1" si="43"/>
        <v>0</v>
      </c>
      <c r="R49" s="225">
        <f t="shared" ca="1" si="44"/>
        <v>0</v>
      </c>
      <c r="S49" s="32">
        <f t="shared" ca="1" si="27"/>
        <v>0</v>
      </c>
      <c r="T49" s="33">
        <f t="shared" ca="1" si="28"/>
        <v>0</v>
      </c>
      <c r="U49" s="33">
        <f t="shared" ca="1" si="29"/>
        <v>0</v>
      </c>
      <c r="V49" s="33"/>
      <c r="W49" s="231">
        <f t="shared" si="45"/>
        <v>40</v>
      </c>
      <c r="X49" s="51"/>
      <c r="Y49" s="51"/>
      <c r="Z49" s="51"/>
      <c r="AA49" s="51"/>
      <c r="AB49" s="51"/>
      <c r="AC49" s="576" t="b">
        <f t="shared" si="50"/>
        <v>0</v>
      </c>
      <c r="AD49" s="576" t="b">
        <f t="shared" si="51"/>
        <v>0</v>
      </c>
      <c r="AE49" s="583" t="b">
        <f t="shared" ca="1" si="30"/>
        <v>0</v>
      </c>
      <c r="AF49" s="583" t="b">
        <f t="shared" ca="1" si="46"/>
        <v>0</v>
      </c>
      <c r="AG49" s="583">
        <f t="shared" ca="1" si="47"/>
        <v>0</v>
      </c>
      <c r="AH49" s="581" t="b">
        <f t="shared" ca="1" si="31"/>
        <v>0</v>
      </c>
      <c r="AI49" s="584">
        <f t="shared" ca="1" si="48"/>
        <v>0</v>
      </c>
      <c r="AJ49" s="584" t="b">
        <f t="shared" ca="1" si="49"/>
        <v>0</v>
      </c>
      <c r="AK49" s="583" t="b">
        <f t="shared" ca="1" si="19"/>
        <v>0</v>
      </c>
      <c r="AL49" s="580" t="b">
        <f t="shared" ca="1" si="22"/>
        <v>0</v>
      </c>
      <c r="AM49" s="580" t="b">
        <f t="shared" ca="1" si="23"/>
        <v>0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5" customHeight="1" x14ac:dyDescent="0.3">
      <c r="A50" s="479"/>
      <c r="B50" s="26">
        <f>'1. Studienberatung T.M.JJ'!B50</f>
        <v>113</v>
      </c>
      <c r="C50" s="576" t="b">
        <f t="shared" si="32"/>
        <v>0</v>
      </c>
      <c r="D50" s="380"/>
      <c r="E50" s="778" t="str">
        <f t="shared" ca="1" si="33"/>
        <v xml:space="preserve">Höhere Mathematik IV: Stochastik für Ing. </v>
      </c>
      <c r="F50" s="779"/>
      <c r="G50" s="87">
        <f t="shared" ca="1" si="34"/>
        <v>4110</v>
      </c>
      <c r="H50" s="87" t="str">
        <f t="shared" ca="1" si="35"/>
        <v>Heil</v>
      </c>
      <c r="I50" s="87" t="str">
        <f t="shared" ca="1" si="36"/>
        <v>WS</v>
      </c>
      <c r="J50" s="379">
        <f t="shared" ca="1" si="37"/>
        <v>0</v>
      </c>
      <c r="K50" s="379">
        <f t="shared" ca="1" si="38"/>
        <v>0</v>
      </c>
      <c r="L50" s="379">
        <f t="shared" ca="1" si="39"/>
        <v>0</v>
      </c>
      <c r="M50" s="379">
        <f t="shared" ca="1" si="40"/>
        <v>0</v>
      </c>
      <c r="N50" s="230"/>
      <c r="O50" s="225">
        <f t="shared" ca="1" si="41"/>
        <v>0</v>
      </c>
      <c r="P50" s="225">
        <f t="shared" ca="1" si="42"/>
        <v>0</v>
      </c>
      <c r="Q50" s="225">
        <f t="shared" ca="1" si="43"/>
        <v>0</v>
      </c>
      <c r="R50" s="225">
        <f t="shared" ca="1" si="44"/>
        <v>0</v>
      </c>
      <c r="S50" s="32">
        <f t="shared" ca="1" si="27"/>
        <v>0</v>
      </c>
      <c r="T50" s="33">
        <f t="shared" ca="1" si="28"/>
        <v>0</v>
      </c>
      <c r="U50" s="33">
        <f t="shared" ca="1" si="29"/>
        <v>0</v>
      </c>
      <c r="V50" s="33"/>
      <c r="W50" s="231">
        <f t="shared" si="45"/>
        <v>33</v>
      </c>
      <c r="X50" s="51"/>
      <c r="Y50" s="51"/>
      <c r="Z50" s="51"/>
      <c r="AA50" s="51"/>
      <c r="AB50" s="51"/>
      <c r="AC50" s="576" t="b">
        <f t="shared" si="50"/>
        <v>0</v>
      </c>
      <c r="AD50" s="576" t="b">
        <f t="shared" si="51"/>
        <v>0</v>
      </c>
      <c r="AE50" s="583" t="b">
        <f t="shared" ca="1" si="30"/>
        <v>0</v>
      </c>
      <c r="AF50" s="583" t="b">
        <f t="shared" ca="1" si="46"/>
        <v>0</v>
      </c>
      <c r="AG50" s="583">
        <f t="shared" ca="1" si="47"/>
        <v>0</v>
      </c>
      <c r="AH50" s="581" t="b">
        <f t="shared" ca="1" si="31"/>
        <v>0</v>
      </c>
      <c r="AI50" s="584">
        <f t="shared" ca="1" si="48"/>
        <v>0</v>
      </c>
      <c r="AJ50" s="584" t="b">
        <f t="shared" ca="1" si="49"/>
        <v>0</v>
      </c>
      <c r="AK50" s="583" t="b">
        <f t="shared" ca="1" si="19"/>
        <v>0</v>
      </c>
      <c r="AL50" s="580" t="b">
        <f t="shared" ca="1" si="22"/>
        <v>0</v>
      </c>
      <c r="AM50" s="580" t="b">
        <f t="shared" ca="1" si="23"/>
        <v>0</v>
      </c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5.7" customHeight="1" x14ac:dyDescent="0.3">
      <c r="A51" s="479"/>
      <c r="B51" s="26">
        <f>'1. Studienberatung T.M.JJ'!B51</f>
        <v>114</v>
      </c>
      <c r="C51" s="576" t="b">
        <f t="shared" si="32"/>
        <v>0</v>
      </c>
      <c r="D51" s="380"/>
      <c r="E51" s="778" t="str">
        <f t="shared" ca="1" si="33"/>
        <v>Höhere Mathematik IV: Numerische Mathematik für Ingenieure</v>
      </c>
      <c r="F51" s="779"/>
      <c r="G51" s="87">
        <f t="shared" ca="1" si="34"/>
        <v>4113</v>
      </c>
      <c r="H51" s="87" t="str">
        <f t="shared" ca="1" si="35"/>
        <v>Kemm</v>
      </c>
      <c r="I51" s="87" t="str">
        <f t="shared" ca="1" si="36"/>
        <v>SS</v>
      </c>
      <c r="J51" s="379">
        <f t="shared" ca="1" si="37"/>
        <v>0</v>
      </c>
      <c r="K51" s="379">
        <f t="shared" ca="1" si="38"/>
        <v>0</v>
      </c>
      <c r="L51" s="379">
        <f t="shared" ca="1" si="39"/>
        <v>0</v>
      </c>
      <c r="M51" s="379">
        <f t="shared" ca="1" si="40"/>
        <v>0</v>
      </c>
      <c r="N51" s="230"/>
      <c r="O51" s="225">
        <f t="shared" ca="1" si="41"/>
        <v>0</v>
      </c>
      <c r="P51" s="225">
        <f t="shared" ca="1" si="42"/>
        <v>0</v>
      </c>
      <c r="Q51" s="225">
        <f t="shared" ca="1" si="43"/>
        <v>0</v>
      </c>
      <c r="R51" s="225">
        <f t="shared" ca="1" si="44"/>
        <v>0</v>
      </c>
      <c r="S51" s="32">
        <f t="shared" ca="1" si="27"/>
        <v>0</v>
      </c>
      <c r="T51" s="33">
        <f t="shared" ca="1" si="28"/>
        <v>0</v>
      </c>
      <c r="U51" s="33">
        <f t="shared" ca="1" si="29"/>
        <v>0</v>
      </c>
      <c r="V51" s="33"/>
      <c r="W51" s="231">
        <f t="shared" si="45"/>
        <v>34</v>
      </c>
      <c r="X51" s="51"/>
      <c r="Y51" s="51"/>
      <c r="Z51" s="51"/>
      <c r="AA51" s="51"/>
      <c r="AB51" s="51"/>
      <c r="AC51" s="576" t="b">
        <f t="shared" si="50"/>
        <v>0</v>
      </c>
      <c r="AD51" s="576" t="b">
        <f t="shared" si="51"/>
        <v>0</v>
      </c>
      <c r="AE51" s="583" t="b">
        <f t="shared" ca="1" si="30"/>
        <v>0</v>
      </c>
      <c r="AF51" s="583" t="b">
        <f t="shared" ca="1" si="46"/>
        <v>0</v>
      </c>
      <c r="AG51" s="583">
        <f t="shared" ca="1" si="47"/>
        <v>0</v>
      </c>
      <c r="AH51" s="581" t="b">
        <f t="shared" ca="1" si="31"/>
        <v>0</v>
      </c>
      <c r="AI51" s="584">
        <f t="shared" ca="1" si="48"/>
        <v>0</v>
      </c>
      <c r="AJ51" s="584" t="b">
        <f t="shared" ca="1" si="49"/>
        <v>0</v>
      </c>
      <c r="AK51" s="583" t="b">
        <f t="shared" ca="1" si="19"/>
        <v>0</v>
      </c>
      <c r="AL51" s="580" t="b">
        <f t="shared" ca="1" si="22"/>
        <v>0</v>
      </c>
      <c r="AM51" s="580" t="b">
        <f t="shared" ca="1" si="23"/>
        <v>0</v>
      </c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5.7" customHeight="1" x14ac:dyDescent="0.3">
      <c r="A52" s="479"/>
      <c r="B52" s="26">
        <f>'1. Studienberatung T.M.JJ'!B52</f>
        <v>103</v>
      </c>
      <c r="C52" s="576" t="b">
        <f t="shared" si="32"/>
        <v>0</v>
      </c>
      <c r="D52" s="380"/>
      <c r="E52" s="778" t="str">
        <f t="shared" ca="1" si="33"/>
        <v>Turbomaschinen Teil 1 (statt Pfl.-LV Turbomasch. Lawerenz)</v>
      </c>
      <c r="F52" s="779"/>
      <c r="G52" s="87">
        <f t="shared" ca="1" si="34"/>
        <v>4256</v>
      </c>
      <c r="H52" s="87" t="str">
        <f t="shared" ca="1" si="35"/>
        <v>Krumme</v>
      </c>
      <c r="I52" s="87" t="str">
        <f t="shared" ca="1" si="36"/>
        <v>WS</v>
      </c>
      <c r="J52" s="379">
        <f t="shared" ca="1" si="37"/>
        <v>0</v>
      </c>
      <c r="K52" s="379">
        <f t="shared" ca="1" si="38"/>
        <v>0</v>
      </c>
      <c r="L52" s="379">
        <f t="shared" ca="1" si="39"/>
        <v>0</v>
      </c>
      <c r="M52" s="379">
        <f t="shared" ca="1" si="40"/>
        <v>0</v>
      </c>
      <c r="N52" s="230"/>
      <c r="O52" s="225">
        <f t="shared" ca="1" si="41"/>
        <v>0</v>
      </c>
      <c r="P52" s="225">
        <f t="shared" ca="1" si="42"/>
        <v>0</v>
      </c>
      <c r="Q52" s="225">
        <f t="shared" ca="1" si="43"/>
        <v>0</v>
      </c>
      <c r="R52" s="225">
        <f t="shared" ca="1" si="44"/>
        <v>0</v>
      </c>
      <c r="S52" s="32">
        <f t="shared" ca="1" si="27"/>
        <v>0</v>
      </c>
      <c r="T52" s="33">
        <f t="shared" ca="1" si="28"/>
        <v>0</v>
      </c>
      <c r="U52" s="33">
        <f t="shared" ca="1" si="29"/>
        <v>0</v>
      </c>
      <c r="V52" s="33"/>
      <c r="W52" s="231">
        <f t="shared" si="45"/>
        <v>23</v>
      </c>
      <c r="X52" s="51"/>
      <c r="Y52" s="51"/>
      <c r="Z52" s="51"/>
      <c r="AA52" s="51"/>
      <c r="AB52" s="51"/>
      <c r="AC52" s="576" t="b">
        <f t="shared" si="50"/>
        <v>0</v>
      </c>
      <c r="AD52" s="576" t="b">
        <f t="shared" si="51"/>
        <v>0</v>
      </c>
      <c r="AE52" s="583" t="b">
        <f t="shared" ca="1" si="30"/>
        <v>0</v>
      </c>
      <c r="AF52" s="583" t="b">
        <f t="shared" ca="1" si="46"/>
        <v>0</v>
      </c>
      <c r="AG52" s="583">
        <f t="shared" ca="1" si="47"/>
        <v>0</v>
      </c>
      <c r="AH52" s="581" t="b">
        <f t="shared" ca="1" si="31"/>
        <v>0</v>
      </c>
      <c r="AI52" s="584">
        <f t="shared" ca="1" si="48"/>
        <v>0</v>
      </c>
      <c r="AJ52" s="584" t="b">
        <f t="shared" ca="1" si="49"/>
        <v>0</v>
      </c>
      <c r="AK52" s="583" t="b">
        <f t="shared" ca="1" si="19"/>
        <v>0</v>
      </c>
      <c r="AL52" s="580" t="b">
        <f t="shared" ca="1" si="22"/>
        <v>0</v>
      </c>
      <c r="AM52" s="580" t="b">
        <f t="shared" ca="1" si="23"/>
        <v>0</v>
      </c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5.7" customHeight="1" x14ac:dyDescent="0.3">
      <c r="A53" s="479"/>
      <c r="B53" s="26">
        <f>'1. Studienberatung T.M.JJ'!B53</f>
        <v>104</v>
      </c>
      <c r="C53" s="576" t="b">
        <f t="shared" si="32"/>
        <v>0</v>
      </c>
      <c r="D53" s="380"/>
      <c r="E53" s="778" t="str">
        <f t="shared" ca="1" si="33"/>
        <v>Strömungsmechanik I (statt Pfl.-LV Fluiddynamik Lawerenz)</v>
      </c>
      <c r="F53" s="779"/>
      <c r="G53" s="87">
        <f t="shared" ca="1" si="34"/>
        <v>4122</v>
      </c>
      <c r="H53" s="87" t="str">
        <f t="shared" ca="1" si="35"/>
        <v>Wünsch</v>
      </c>
      <c r="I53" s="87" t="str">
        <f t="shared" ca="1" si="36"/>
        <v>SS</v>
      </c>
      <c r="J53" s="379">
        <f t="shared" ca="1" si="37"/>
        <v>0</v>
      </c>
      <c r="K53" s="379">
        <f t="shared" ca="1" si="38"/>
        <v>0</v>
      </c>
      <c r="L53" s="379">
        <f t="shared" ca="1" si="39"/>
        <v>0</v>
      </c>
      <c r="M53" s="379">
        <f t="shared" ca="1" si="40"/>
        <v>0</v>
      </c>
      <c r="N53" s="230"/>
      <c r="O53" s="225">
        <f t="shared" ca="1" si="41"/>
        <v>0</v>
      </c>
      <c r="P53" s="225">
        <f t="shared" ca="1" si="42"/>
        <v>0</v>
      </c>
      <c r="Q53" s="225">
        <f t="shared" ca="1" si="43"/>
        <v>0</v>
      </c>
      <c r="R53" s="225">
        <f t="shared" ca="1" si="44"/>
        <v>0</v>
      </c>
      <c r="S53" s="32">
        <f t="shared" ca="1" si="27"/>
        <v>0</v>
      </c>
      <c r="T53" s="33">
        <f t="shared" ca="1" si="28"/>
        <v>0</v>
      </c>
      <c r="U53" s="33">
        <f t="shared" ca="1" si="29"/>
        <v>0</v>
      </c>
      <c r="V53" s="33"/>
      <c r="W53" s="231">
        <f t="shared" si="45"/>
        <v>24</v>
      </c>
      <c r="X53" s="51"/>
      <c r="Y53" s="51"/>
      <c r="Z53" s="51"/>
      <c r="AA53" s="51"/>
      <c r="AB53" s="51"/>
      <c r="AC53" s="576" t="b">
        <f t="shared" si="50"/>
        <v>0</v>
      </c>
      <c r="AD53" s="576" t="b">
        <f t="shared" si="51"/>
        <v>0</v>
      </c>
      <c r="AE53" s="583" t="b">
        <f t="shared" ca="1" si="30"/>
        <v>0</v>
      </c>
      <c r="AF53" s="583" t="b">
        <f t="shared" ca="1" si="46"/>
        <v>0</v>
      </c>
      <c r="AG53" s="583">
        <f t="shared" ca="1" si="47"/>
        <v>0</v>
      </c>
      <c r="AH53" s="581" t="b">
        <f t="shared" ca="1" si="31"/>
        <v>0</v>
      </c>
      <c r="AI53" s="584">
        <f t="shared" ca="1" si="48"/>
        <v>0</v>
      </c>
      <c r="AJ53" s="584" t="b">
        <f t="shared" ca="1" si="49"/>
        <v>0</v>
      </c>
      <c r="AK53" s="583" t="b">
        <f t="shared" ca="1" si="19"/>
        <v>0</v>
      </c>
      <c r="AL53" s="580" t="b">
        <f t="shared" ca="1" si="22"/>
        <v>0</v>
      </c>
      <c r="AM53" s="580" t="b">
        <f t="shared" ca="1" si="23"/>
        <v>0</v>
      </c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5.7" customHeight="1" x14ac:dyDescent="0.3">
      <c r="A54" s="479"/>
      <c r="B54" s="26">
        <f>'1. Studienberatung T.M.JJ'!B54</f>
        <v>122</v>
      </c>
      <c r="C54" s="576" t="b">
        <f t="shared" si="32"/>
        <v>0</v>
      </c>
      <c r="D54" s="380"/>
      <c r="E54" s="778" t="str">
        <f t="shared" ca="1" si="33"/>
        <v>Strömungsmechanik II</v>
      </c>
      <c r="F54" s="779"/>
      <c r="G54" s="87">
        <f t="shared" ca="1" si="34"/>
        <v>4273</v>
      </c>
      <c r="H54" s="87" t="str">
        <f t="shared" ca="1" si="35"/>
        <v>Wünsch</v>
      </c>
      <c r="I54" s="87" t="str">
        <f t="shared" ca="1" si="36"/>
        <v>WS</v>
      </c>
      <c r="J54" s="379">
        <f t="shared" ca="1" si="37"/>
        <v>0</v>
      </c>
      <c r="K54" s="379">
        <f t="shared" ca="1" si="38"/>
        <v>0</v>
      </c>
      <c r="L54" s="379">
        <f t="shared" ca="1" si="39"/>
        <v>0</v>
      </c>
      <c r="M54" s="379">
        <f t="shared" ca="1" si="40"/>
        <v>0</v>
      </c>
      <c r="N54" s="230"/>
      <c r="O54" s="225">
        <f t="shared" ca="1" si="41"/>
        <v>0</v>
      </c>
      <c r="P54" s="225">
        <f t="shared" ca="1" si="42"/>
        <v>0</v>
      </c>
      <c r="Q54" s="225">
        <f t="shared" ca="1" si="43"/>
        <v>0</v>
      </c>
      <c r="R54" s="225">
        <f t="shared" ca="1" si="44"/>
        <v>0</v>
      </c>
      <c r="S54" s="32">
        <f t="shared" ca="1" si="27"/>
        <v>0</v>
      </c>
      <c r="T54" s="33">
        <f t="shared" ca="1" si="28"/>
        <v>0</v>
      </c>
      <c r="U54" s="33">
        <f t="shared" ca="1" si="29"/>
        <v>0</v>
      </c>
      <c r="V54" s="33"/>
      <c r="W54" s="231">
        <f t="shared" si="45"/>
        <v>42</v>
      </c>
      <c r="X54" s="51"/>
      <c r="Y54" s="51"/>
      <c r="Z54" s="51"/>
      <c r="AA54" s="51"/>
      <c r="AB54" s="51"/>
      <c r="AC54" s="576" t="b">
        <f t="shared" si="50"/>
        <v>0</v>
      </c>
      <c r="AD54" s="576" t="b">
        <f t="shared" si="51"/>
        <v>0</v>
      </c>
      <c r="AE54" s="583" t="b">
        <f t="shared" ca="1" si="30"/>
        <v>0</v>
      </c>
      <c r="AF54" s="583" t="b">
        <f t="shared" ca="1" si="46"/>
        <v>0</v>
      </c>
      <c r="AG54" s="583">
        <f t="shared" ca="1" si="47"/>
        <v>0</v>
      </c>
      <c r="AH54" s="581" t="b">
        <f t="shared" ca="1" si="31"/>
        <v>0</v>
      </c>
      <c r="AI54" s="584">
        <f t="shared" ca="1" si="48"/>
        <v>0</v>
      </c>
      <c r="AJ54" s="584" t="b">
        <f t="shared" ca="1" si="49"/>
        <v>0</v>
      </c>
      <c r="AK54" s="583" t="b">
        <f t="shared" ca="1" si="19"/>
        <v>0</v>
      </c>
      <c r="AL54" s="580" t="b">
        <f t="shared" ca="1" si="22"/>
        <v>0</v>
      </c>
      <c r="AM54" s="580" t="b">
        <f t="shared" ca="1" si="23"/>
        <v>0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5.7" customHeight="1" x14ac:dyDescent="0.3">
      <c r="A55" s="479"/>
      <c r="B55" s="26">
        <f>'1. Studienberatung T.M.JJ'!B55</f>
        <v>105</v>
      </c>
      <c r="C55" s="576" t="b">
        <f t="shared" si="32"/>
        <v>0</v>
      </c>
      <c r="D55" s="380"/>
      <c r="E55" s="778" t="str">
        <f t="shared" ca="1" si="33"/>
        <v>Höhere Strömungsmechanik</v>
      </c>
      <c r="F55" s="779"/>
      <c r="G55" s="87">
        <f t="shared" ca="1" si="34"/>
        <v>4118</v>
      </c>
      <c r="H55" s="87" t="str">
        <f t="shared" ca="1" si="35"/>
        <v>Wünsch</v>
      </c>
      <c r="I55" s="87" t="str">
        <f t="shared" ca="1" si="36"/>
        <v>SS</v>
      </c>
      <c r="J55" s="379">
        <f t="shared" ca="1" si="37"/>
        <v>0</v>
      </c>
      <c r="K55" s="379">
        <f t="shared" ca="1" si="38"/>
        <v>0</v>
      </c>
      <c r="L55" s="379">
        <f t="shared" ca="1" si="39"/>
        <v>0</v>
      </c>
      <c r="M55" s="379">
        <f t="shared" ca="1" si="40"/>
        <v>0</v>
      </c>
      <c r="N55" s="230"/>
      <c r="O55" s="225">
        <f t="shared" ca="1" si="41"/>
        <v>0</v>
      </c>
      <c r="P55" s="225">
        <f t="shared" ca="1" si="42"/>
        <v>0</v>
      </c>
      <c r="Q55" s="225">
        <f t="shared" ca="1" si="43"/>
        <v>0</v>
      </c>
      <c r="R55" s="225">
        <f t="shared" ca="1" si="44"/>
        <v>0</v>
      </c>
      <c r="S55" s="32">
        <f t="shared" ca="1" si="27"/>
        <v>0</v>
      </c>
      <c r="T55" s="33">
        <f t="shared" ca="1" si="28"/>
        <v>0</v>
      </c>
      <c r="U55" s="33">
        <f t="shared" ca="1" si="29"/>
        <v>0</v>
      </c>
      <c r="V55" s="33"/>
      <c r="W55" s="231">
        <f t="shared" si="45"/>
        <v>25</v>
      </c>
      <c r="X55" s="51"/>
      <c r="Y55" s="51"/>
      <c r="Z55" s="51"/>
      <c r="AA55" s="51"/>
      <c r="AB55" s="51"/>
      <c r="AC55" s="576" t="b">
        <f t="shared" si="50"/>
        <v>0</v>
      </c>
      <c r="AD55" s="576" t="b">
        <f t="shared" si="51"/>
        <v>0</v>
      </c>
      <c r="AE55" s="583" t="b">
        <f t="shared" ca="1" si="30"/>
        <v>0</v>
      </c>
      <c r="AF55" s="583" t="b">
        <f t="shared" ca="1" si="46"/>
        <v>0</v>
      </c>
      <c r="AG55" s="583">
        <f t="shared" ca="1" si="47"/>
        <v>0</v>
      </c>
      <c r="AH55" s="581" t="b">
        <f t="shared" ca="1" si="31"/>
        <v>0</v>
      </c>
      <c r="AI55" s="584">
        <f t="shared" ca="1" si="48"/>
        <v>0</v>
      </c>
      <c r="AJ55" s="584" t="b">
        <f t="shared" ca="1" si="49"/>
        <v>0</v>
      </c>
      <c r="AK55" s="583" t="b">
        <f t="shared" ca="1" si="19"/>
        <v>0</v>
      </c>
      <c r="AL55" s="580" t="b">
        <f t="shared" ca="1" si="22"/>
        <v>0</v>
      </c>
      <c r="AM55" s="580" t="b">
        <f t="shared" ca="1" si="23"/>
        <v>0</v>
      </c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5.7" customHeight="1" x14ac:dyDescent="0.3">
      <c r="A56" s="479"/>
      <c r="B56" s="26">
        <f>'1. Studienberatung T.M.JJ'!B56</f>
        <v>119</v>
      </c>
      <c r="C56" s="576" t="b">
        <f t="shared" si="32"/>
        <v>0</v>
      </c>
      <c r="D56" s="380"/>
      <c r="E56" s="778" t="str">
        <f t="shared" ca="1" si="33"/>
        <v xml:space="preserve">Numerische Berechnung von Strömungen </v>
      </c>
      <c r="F56" s="779"/>
      <c r="G56" s="87">
        <f t="shared" ca="1" si="34"/>
        <v>4116</v>
      </c>
      <c r="H56" s="87" t="str">
        <f t="shared" ca="1" si="35"/>
        <v>Wünsch</v>
      </c>
      <c r="I56" s="87" t="str">
        <f t="shared" ca="1" si="36"/>
        <v>WS</v>
      </c>
      <c r="J56" s="379">
        <f t="shared" ca="1" si="37"/>
        <v>0</v>
      </c>
      <c r="K56" s="379">
        <f t="shared" ca="1" si="38"/>
        <v>0</v>
      </c>
      <c r="L56" s="379">
        <f t="shared" ca="1" si="39"/>
        <v>0</v>
      </c>
      <c r="M56" s="379">
        <f t="shared" ca="1" si="40"/>
        <v>0</v>
      </c>
      <c r="N56" s="230"/>
      <c r="O56" s="225">
        <f t="shared" ca="1" si="41"/>
        <v>0</v>
      </c>
      <c r="P56" s="225">
        <f t="shared" ca="1" si="42"/>
        <v>0</v>
      </c>
      <c r="Q56" s="225">
        <f t="shared" ca="1" si="43"/>
        <v>0</v>
      </c>
      <c r="R56" s="225">
        <f t="shared" ca="1" si="44"/>
        <v>0</v>
      </c>
      <c r="S56" s="32">
        <f t="shared" ca="1" si="27"/>
        <v>0</v>
      </c>
      <c r="T56" s="33">
        <f t="shared" ca="1" si="28"/>
        <v>0</v>
      </c>
      <c r="U56" s="33">
        <f t="shared" ca="1" si="29"/>
        <v>0</v>
      </c>
      <c r="V56" s="33"/>
      <c r="W56" s="231">
        <f t="shared" si="45"/>
        <v>39</v>
      </c>
      <c r="X56" s="51"/>
      <c r="Y56" s="51"/>
      <c r="Z56" s="51"/>
      <c r="AA56" s="51"/>
      <c r="AB56" s="51"/>
      <c r="AC56" s="576" t="b">
        <f t="shared" si="50"/>
        <v>0</v>
      </c>
      <c r="AD56" s="576" t="b">
        <f t="shared" si="51"/>
        <v>0</v>
      </c>
      <c r="AE56" s="583" t="b">
        <f t="shared" ca="1" si="30"/>
        <v>0</v>
      </c>
      <c r="AF56" s="583" t="b">
        <f t="shared" ca="1" si="46"/>
        <v>0</v>
      </c>
      <c r="AG56" s="583">
        <f t="shared" ca="1" si="47"/>
        <v>0</v>
      </c>
      <c r="AH56" s="581" t="b">
        <f t="shared" ca="1" si="31"/>
        <v>0</v>
      </c>
      <c r="AI56" s="584">
        <f t="shared" ca="1" si="48"/>
        <v>0</v>
      </c>
      <c r="AJ56" s="584" t="b">
        <f t="shared" ca="1" si="49"/>
        <v>0</v>
      </c>
      <c r="AK56" s="583" t="b">
        <f t="shared" ca="1" si="19"/>
        <v>0</v>
      </c>
      <c r="AL56" s="580" t="b">
        <f t="shared" ca="1" si="22"/>
        <v>0</v>
      </c>
      <c r="AM56" s="580" t="b">
        <f t="shared" ca="1" si="23"/>
        <v>0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.7" customHeight="1" x14ac:dyDescent="0.3">
      <c r="A57" s="479"/>
      <c r="B57" s="26">
        <f>'1. Studienberatung T.M.JJ'!B57</f>
        <v>102</v>
      </c>
      <c r="C57" s="576" t="b">
        <f t="shared" si="32"/>
        <v>0</v>
      </c>
      <c r="D57" s="380"/>
      <c r="E57" s="778" t="str">
        <f t="shared" ca="1" si="33"/>
        <v>Elektrische Anlagen und Hochspannungstechnik I</v>
      </c>
      <c r="F57" s="779"/>
      <c r="G57" s="87">
        <f t="shared" ca="1" si="34"/>
        <v>4124</v>
      </c>
      <c r="H57" s="87" t="str">
        <f t="shared" ca="1" si="35"/>
        <v>Wels</v>
      </c>
      <c r="I57" s="87" t="str">
        <f t="shared" ca="1" si="36"/>
        <v>WS</v>
      </c>
      <c r="J57" s="379">
        <f t="shared" ca="1" si="37"/>
        <v>0</v>
      </c>
      <c r="K57" s="379">
        <f t="shared" ca="1" si="38"/>
        <v>0</v>
      </c>
      <c r="L57" s="379">
        <f t="shared" ca="1" si="39"/>
        <v>0</v>
      </c>
      <c r="M57" s="379">
        <f t="shared" ca="1" si="40"/>
        <v>0</v>
      </c>
      <c r="N57" s="230"/>
      <c r="O57" s="225">
        <f t="shared" ca="1" si="41"/>
        <v>0</v>
      </c>
      <c r="P57" s="225">
        <f t="shared" ca="1" si="42"/>
        <v>0</v>
      </c>
      <c r="Q57" s="225">
        <f t="shared" ca="1" si="43"/>
        <v>0</v>
      </c>
      <c r="R57" s="225">
        <f t="shared" ca="1" si="44"/>
        <v>0</v>
      </c>
      <c r="S57" s="32">
        <f t="shared" ca="1" si="27"/>
        <v>0</v>
      </c>
      <c r="T57" s="33">
        <f t="shared" ca="1" si="28"/>
        <v>0</v>
      </c>
      <c r="U57" s="33">
        <f t="shared" ca="1" si="29"/>
        <v>0</v>
      </c>
      <c r="V57" s="33"/>
      <c r="W57" s="231">
        <f t="shared" si="45"/>
        <v>22</v>
      </c>
      <c r="X57" s="51"/>
      <c r="Y57" s="51"/>
      <c r="Z57" s="51"/>
      <c r="AA57" s="51"/>
      <c r="AB57" s="51"/>
      <c r="AC57" s="576" t="b">
        <f t="shared" si="50"/>
        <v>0</v>
      </c>
      <c r="AD57" s="576" t="b">
        <f t="shared" si="51"/>
        <v>0</v>
      </c>
      <c r="AE57" s="583" t="b">
        <f t="shared" ca="1" si="30"/>
        <v>0</v>
      </c>
      <c r="AF57" s="583" t="b">
        <f t="shared" ca="1" si="46"/>
        <v>0</v>
      </c>
      <c r="AG57" s="583">
        <f t="shared" ca="1" si="47"/>
        <v>0</v>
      </c>
      <c r="AH57" s="581" t="b">
        <f t="shared" ca="1" si="31"/>
        <v>0</v>
      </c>
      <c r="AI57" s="584">
        <f t="shared" ca="1" si="48"/>
        <v>0</v>
      </c>
      <c r="AJ57" s="584" t="b">
        <f t="shared" ca="1" si="49"/>
        <v>0</v>
      </c>
      <c r="AK57" s="583" t="b">
        <f t="shared" ca="1" si="19"/>
        <v>0</v>
      </c>
      <c r="AL57" s="580" t="b">
        <f t="shared" ca="1" si="22"/>
        <v>0</v>
      </c>
      <c r="AM57" s="580" t="b">
        <f t="shared" ca="1" si="23"/>
        <v>0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5.7" customHeight="1" x14ac:dyDescent="0.3">
      <c r="A58" s="479"/>
      <c r="B58" s="26">
        <f>'1. Studienberatung T.M.JJ'!B58</f>
        <v>101</v>
      </c>
      <c r="C58" s="576" t="b">
        <f t="shared" si="32"/>
        <v>0</v>
      </c>
      <c r="D58" s="380"/>
      <c r="E58" s="778" t="str">
        <f t="shared" ca="1" si="33"/>
        <v>Elektrische Anlagen und Hochspannungstechnik II</v>
      </c>
      <c r="F58" s="779"/>
      <c r="G58" s="87">
        <f t="shared" ca="1" si="34"/>
        <v>4125</v>
      </c>
      <c r="H58" s="87" t="str">
        <f t="shared" ca="1" si="35"/>
        <v>Wels</v>
      </c>
      <c r="I58" s="87" t="str">
        <f t="shared" ca="1" si="36"/>
        <v>SS</v>
      </c>
      <c r="J58" s="379">
        <f t="shared" ca="1" si="37"/>
        <v>0</v>
      </c>
      <c r="K58" s="379">
        <f t="shared" ca="1" si="38"/>
        <v>0</v>
      </c>
      <c r="L58" s="379">
        <f t="shared" ca="1" si="39"/>
        <v>0</v>
      </c>
      <c r="M58" s="379">
        <f t="shared" ca="1" si="40"/>
        <v>0</v>
      </c>
      <c r="N58" s="230"/>
      <c r="O58" s="225">
        <f t="shared" ca="1" si="41"/>
        <v>0</v>
      </c>
      <c r="P58" s="225">
        <f t="shared" ca="1" si="42"/>
        <v>0</v>
      </c>
      <c r="Q58" s="225">
        <f t="shared" ca="1" si="43"/>
        <v>0</v>
      </c>
      <c r="R58" s="225">
        <f t="shared" ca="1" si="44"/>
        <v>0</v>
      </c>
      <c r="S58" s="32">
        <f t="shared" ca="1" si="27"/>
        <v>0</v>
      </c>
      <c r="T58" s="33">
        <f t="shared" ca="1" si="28"/>
        <v>0</v>
      </c>
      <c r="U58" s="33">
        <f t="shared" ca="1" si="29"/>
        <v>0</v>
      </c>
      <c r="V58" s="33"/>
      <c r="W58" s="231">
        <f t="shared" si="45"/>
        <v>21</v>
      </c>
      <c r="X58" s="51"/>
      <c r="Y58" s="51"/>
      <c r="Z58" s="51"/>
      <c r="AA58" s="51"/>
      <c r="AB58" s="51"/>
      <c r="AC58" s="576" t="b">
        <f t="shared" si="50"/>
        <v>0</v>
      </c>
      <c r="AD58" s="576" t="b">
        <f t="shared" si="51"/>
        <v>0</v>
      </c>
      <c r="AE58" s="583" t="b">
        <f t="shared" ca="1" si="30"/>
        <v>0</v>
      </c>
      <c r="AF58" s="583" t="b">
        <f t="shared" ca="1" si="46"/>
        <v>0</v>
      </c>
      <c r="AG58" s="583">
        <f t="shared" ca="1" si="47"/>
        <v>0</v>
      </c>
      <c r="AH58" s="581" t="b">
        <f t="shared" ca="1" si="31"/>
        <v>0</v>
      </c>
      <c r="AI58" s="584">
        <f t="shared" ca="1" si="48"/>
        <v>0</v>
      </c>
      <c r="AJ58" s="584" t="b">
        <f t="shared" ca="1" si="49"/>
        <v>0</v>
      </c>
      <c r="AK58" s="583" t="b">
        <f t="shared" ca="1" si="19"/>
        <v>0</v>
      </c>
      <c r="AL58" s="580" t="b">
        <f t="shared" ca="1" si="22"/>
        <v>0</v>
      </c>
      <c r="AM58" s="580" t="b">
        <f t="shared" ca="1" si="23"/>
        <v>0</v>
      </c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5.7" customHeight="1" x14ac:dyDescent="0.3">
      <c r="A59" s="479"/>
      <c r="B59" s="26">
        <f>'1. Studienberatung T.M.JJ'!B59</f>
        <v>108</v>
      </c>
      <c r="C59" s="576" t="b">
        <f t="shared" si="32"/>
        <v>0</v>
      </c>
      <c r="D59" s="380"/>
      <c r="E59" s="778" t="str">
        <f t="shared" ca="1" si="33"/>
        <v>Wärmeübertragung I (statt Pfl.-LV Wärmeübertragung Jordan)</v>
      </c>
      <c r="F59" s="779"/>
      <c r="G59" s="87">
        <f t="shared" ca="1" si="34"/>
        <v>4120</v>
      </c>
      <c r="H59" s="87" t="str">
        <f t="shared" ca="1" si="35"/>
        <v>Luke</v>
      </c>
      <c r="I59" s="87" t="str">
        <f t="shared" ca="1" si="36"/>
        <v>SS</v>
      </c>
      <c r="J59" s="379">
        <f t="shared" ca="1" si="37"/>
        <v>0</v>
      </c>
      <c r="K59" s="379">
        <f t="shared" ca="1" si="38"/>
        <v>0</v>
      </c>
      <c r="L59" s="379">
        <f t="shared" ca="1" si="39"/>
        <v>0</v>
      </c>
      <c r="M59" s="379">
        <f t="shared" ca="1" si="40"/>
        <v>0</v>
      </c>
      <c r="N59" s="230"/>
      <c r="O59" s="225">
        <f t="shared" ca="1" si="41"/>
        <v>0</v>
      </c>
      <c r="P59" s="225">
        <f t="shared" ca="1" si="42"/>
        <v>0</v>
      </c>
      <c r="Q59" s="225">
        <f t="shared" ca="1" si="43"/>
        <v>0</v>
      </c>
      <c r="R59" s="225">
        <f t="shared" ca="1" si="44"/>
        <v>0</v>
      </c>
      <c r="S59" s="32">
        <f t="shared" ca="1" si="27"/>
        <v>0</v>
      </c>
      <c r="T59" s="33">
        <f t="shared" ca="1" si="28"/>
        <v>0</v>
      </c>
      <c r="U59" s="33">
        <f t="shared" ca="1" si="29"/>
        <v>0</v>
      </c>
      <c r="V59" s="33"/>
      <c r="W59" s="231">
        <f t="shared" si="45"/>
        <v>28</v>
      </c>
      <c r="X59" s="51"/>
      <c r="Y59" s="51"/>
      <c r="Z59" s="51"/>
      <c r="AA59" s="51"/>
      <c r="AB59" s="51"/>
      <c r="AC59" s="576" t="b">
        <f t="shared" si="50"/>
        <v>0</v>
      </c>
      <c r="AD59" s="576" t="b">
        <f t="shared" si="51"/>
        <v>0</v>
      </c>
      <c r="AE59" s="583" t="b">
        <f t="shared" ca="1" si="30"/>
        <v>0</v>
      </c>
      <c r="AF59" s="583" t="b">
        <f t="shared" ca="1" si="46"/>
        <v>0</v>
      </c>
      <c r="AG59" s="583">
        <f t="shared" ca="1" si="47"/>
        <v>0</v>
      </c>
      <c r="AH59" s="581" t="b">
        <f t="shared" ca="1" si="31"/>
        <v>0</v>
      </c>
      <c r="AI59" s="584">
        <f t="shared" ca="1" si="48"/>
        <v>0</v>
      </c>
      <c r="AJ59" s="584" t="b">
        <f t="shared" ca="1" si="49"/>
        <v>0</v>
      </c>
      <c r="AK59" s="583" t="b">
        <f t="shared" ca="1" si="19"/>
        <v>0</v>
      </c>
      <c r="AL59" s="580" t="b">
        <f t="shared" ca="1" si="22"/>
        <v>0</v>
      </c>
      <c r="AM59" s="580" t="b">
        <f t="shared" ca="1" si="23"/>
        <v>0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5.7" customHeight="1" x14ac:dyDescent="0.3">
      <c r="A60" s="479"/>
      <c r="B60" s="26">
        <f>'1. Studienberatung T.M.JJ'!B60</f>
        <v>109</v>
      </c>
      <c r="C60" s="576" t="b">
        <f t="shared" si="32"/>
        <v>0</v>
      </c>
      <c r="D60" s="380"/>
      <c r="E60" s="778" t="str">
        <f t="shared" ca="1" si="33"/>
        <v>Wärmeübertragung II</v>
      </c>
      <c r="F60" s="779"/>
      <c r="G60" s="87">
        <f t="shared" ca="1" si="34"/>
        <v>4117</v>
      </c>
      <c r="H60" s="87" t="str">
        <f t="shared" ca="1" si="35"/>
        <v>Luke</v>
      </c>
      <c r="I60" s="87" t="str">
        <f t="shared" ca="1" si="36"/>
        <v>WS</v>
      </c>
      <c r="J60" s="379">
        <f t="shared" ca="1" si="37"/>
        <v>0</v>
      </c>
      <c r="K60" s="379">
        <f t="shared" ca="1" si="38"/>
        <v>0</v>
      </c>
      <c r="L60" s="379">
        <f t="shared" ca="1" si="39"/>
        <v>0</v>
      </c>
      <c r="M60" s="379">
        <f t="shared" ca="1" si="40"/>
        <v>0</v>
      </c>
      <c r="N60" s="230"/>
      <c r="O60" s="225">
        <f t="shared" ca="1" si="41"/>
        <v>0</v>
      </c>
      <c r="P60" s="225">
        <f t="shared" ca="1" si="42"/>
        <v>0</v>
      </c>
      <c r="Q60" s="225">
        <f t="shared" ca="1" si="43"/>
        <v>0</v>
      </c>
      <c r="R60" s="225">
        <f t="shared" ca="1" si="44"/>
        <v>0</v>
      </c>
      <c r="S60" s="32">
        <f t="shared" ca="1" si="27"/>
        <v>0</v>
      </c>
      <c r="T60" s="33">
        <f t="shared" ca="1" si="28"/>
        <v>0</v>
      </c>
      <c r="U60" s="33">
        <f t="shared" ca="1" si="29"/>
        <v>0</v>
      </c>
      <c r="V60" s="33"/>
      <c r="W60" s="231">
        <f t="shared" si="45"/>
        <v>29</v>
      </c>
      <c r="X60" s="51"/>
      <c r="Y60" s="51"/>
      <c r="Z60" s="51"/>
      <c r="AA60" s="51"/>
      <c r="AB60" s="51"/>
      <c r="AC60" s="576" t="b">
        <f t="shared" si="50"/>
        <v>0</v>
      </c>
      <c r="AD60" s="576" t="b">
        <f t="shared" si="51"/>
        <v>0</v>
      </c>
      <c r="AE60" s="583" t="b">
        <f t="shared" ca="1" si="30"/>
        <v>0</v>
      </c>
      <c r="AF60" s="583" t="b">
        <f t="shared" ca="1" si="46"/>
        <v>0</v>
      </c>
      <c r="AG60" s="583">
        <f t="shared" ca="1" si="47"/>
        <v>0</v>
      </c>
      <c r="AH60" s="581" t="b">
        <f t="shared" ca="1" si="31"/>
        <v>0</v>
      </c>
      <c r="AI60" s="584">
        <f t="shared" ca="1" si="48"/>
        <v>0</v>
      </c>
      <c r="AJ60" s="584" t="b">
        <f t="shared" ca="1" si="49"/>
        <v>0</v>
      </c>
      <c r="AK60" s="583" t="b">
        <f t="shared" ca="1" si="19"/>
        <v>0</v>
      </c>
      <c r="AL60" s="580" t="b">
        <f t="shared" ca="1" si="22"/>
        <v>0</v>
      </c>
      <c r="AM60" s="580" t="b">
        <f t="shared" ca="1" si="23"/>
        <v>0</v>
      </c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5.7" customHeight="1" x14ac:dyDescent="0.3">
      <c r="A61" s="479"/>
      <c r="B61" s="26">
        <f>'1. Studienberatung T.M.JJ'!B61</f>
        <v>106</v>
      </c>
      <c r="C61" s="576" t="b">
        <f t="shared" si="32"/>
        <v>0</v>
      </c>
      <c r="D61" s="380"/>
      <c r="E61" s="778" t="str">
        <f t="shared" ca="1" si="33"/>
        <v>Technische Thermodynamik I (statt Pfl.-LV Thermodynamik Jordan)</v>
      </c>
      <c r="F61" s="779"/>
      <c r="G61" s="87">
        <f t="shared" ca="1" si="34"/>
        <v>4119</v>
      </c>
      <c r="H61" s="87" t="str">
        <f t="shared" ca="1" si="35"/>
        <v>Luke</v>
      </c>
      <c r="I61" s="87" t="str">
        <f t="shared" ca="1" si="36"/>
        <v>SS</v>
      </c>
      <c r="J61" s="379">
        <f t="shared" ca="1" si="37"/>
        <v>0</v>
      </c>
      <c r="K61" s="379">
        <f t="shared" ca="1" si="38"/>
        <v>0</v>
      </c>
      <c r="L61" s="379">
        <f t="shared" ca="1" si="39"/>
        <v>0</v>
      </c>
      <c r="M61" s="379">
        <f t="shared" ca="1" si="40"/>
        <v>0</v>
      </c>
      <c r="N61" s="230"/>
      <c r="O61" s="225">
        <f t="shared" ca="1" si="41"/>
        <v>0</v>
      </c>
      <c r="P61" s="225">
        <f t="shared" ca="1" si="42"/>
        <v>0</v>
      </c>
      <c r="Q61" s="225">
        <f t="shared" ca="1" si="43"/>
        <v>0</v>
      </c>
      <c r="R61" s="225">
        <f t="shared" ca="1" si="44"/>
        <v>0</v>
      </c>
      <c r="S61" s="32">
        <f t="shared" ca="1" si="27"/>
        <v>0</v>
      </c>
      <c r="T61" s="33">
        <f t="shared" ca="1" si="28"/>
        <v>0</v>
      </c>
      <c r="U61" s="33">
        <f t="shared" ca="1" si="29"/>
        <v>0</v>
      </c>
      <c r="V61" s="33"/>
      <c r="W61" s="231">
        <f t="shared" si="45"/>
        <v>26</v>
      </c>
      <c r="X61" s="51"/>
      <c r="Y61" s="51"/>
      <c r="Z61" s="51"/>
      <c r="AA61" s="51"/>
      <c r="AB61" s="51"/>
      <c r="AC61" s="576" t="b">
        <f t="shared" si="50"/>
        <v>0</v>
      </c>
      <c r="AD61" s="576" t="b">
        <f t="shared" si="51"/>
        <v>0</v>
      </c>
      <c r="AE61" s="583" t="b">
        <f t="shared" ca="1" si="30"/>
        <v>0</v>
      </c>
      <c r="AF61" s="583" t="b">
        <f t="shared" ca="1" si="46"/>
        <v>0</v>
      </c>
      <c r="AG61" s="583">
        <f t="shared" ca="1" si="47"/>
        <v>0</v>
      </c>
      <c r="AH61" s="581" t="b">
        <f t="shared" ca="1" si="31"/>
        <v>0</v>
      </c>
      <c r="AI61" s="584">
        <f t="shared" ca="1" si="48"/>
        <v>0</v>
      </c>
      <c r="AJ61" s="584" t="b">
        <f t="shared" ca="1" si="49"/>
        <v>0</v>
      </c>
      <c r="AK61" s="583" t="b">
        <f t="shared" ca="1" si="19"/>
        <v>0</v>
      </c>
      <c r="AL61" s="580" t="b">
        <f t="shared" ca="1" si="22"/>
        <v>0</v>
      </c>
      <c r="AM61" s="580" t="b">
        <f t="shared" ca="1" si="23"/>
        <v>0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5.7" customHeight="1" x14ac:dyDescent="0.3">
      <c r="A62" s="479"/>
      <c r="B62" s="26">
        <f>'1. Studienberatung T.M.JJ'!B62</f>
        <v>107</v>
      </c>
      <c r="C62" s="576" t="b">
        <f t="shared" si="32"/>
        <v>0</v>
      </c>
      <c r="D62" s="380"/>
      <c r="E62" s="778" t="str">
        <f t="shared" ca="1" si="33"/>
        <v>Technische Thermodynamik II</v>
      </c>
      <c r="F62" s="779"/>
      <c r="G62" s="87">
        <f t="shared" ca="1" si="34"/>
        <v>4123</v>
      </c>
      <c r="H62" s="87" t="str">
        <f t="shared" ca="1" si="35"/>
        <v>Luke</v>
      </c>
      <c r="I62" s="87" t="str">
        <f t="shared" ca="1" si="36"/>
        <v>WS</v>
      </c>
      <c r="J62" s="379">
        <f t="shared" ca="1" si="37"/>
        <v>0</v>
      </c>
      <c r="K62" s="379">
        <f t="shared" ca="1" si="38"/>
        <v>0</v>
      </c>
      <c r="L62" s="379">
        <f t="shared" ca="1" si="39"/>
        <v>0</v>
      </c>
      <c r="M62" s="379">
        <f t="shared" ca="1" si="40"/>
        <v>0</v>
      </c>
      <c r="N62" s="230"/>
      <c r="O62" s="225">
        <f t="shared" ca="1" si="41"/>
        <v>0</v>
      </c>
      <c r="P62" s="225">
        <f t="shared" ca="1" si="42"/>
        <v>0</v>
      </c>
      <c r="Q62" s="225">
        <f t="shared" ca="1" si="43"/>
        <v>0</v>
      </c>
      <c r="R62" s="225">
        <f t="shared" ca="1" si="44"/>
        <v>0</v>
      </c>
      <c r="S62" s="32">
        <f ca="1">SUM(J62:M62)*N62</f>
        <v>0</v>
      </c>
      <c r="T62" s="33">
        <f t="shared" ca="1" si="28"/>
        <v>0</v>
      </c>
      <c r="U62" s="33">
        <f ca="1">T62*SUM(J62:M62)</f>
        <v>0</v>
      </c>
      <c r="V62" s="33"/>
      <c r="W62" s="231">
        <f t="shared" si="45"/>
        <v>27</v>
      </c>
      <c r="X62" s="51"/>
      <c r="Y62" s="51"/>
      <c r="Z62" s="51"/>
      <c r="AA62" s="51"/>
      <c r="AB62" s="51"/>
      <c r="AC62" s="576" t="b">
        <f t="shared" si="50"/>
        <v>0</v>
      </c>
      <c r="AD62" s="576" t="b">
        <f t="shared" si="51"/>
        <v>0</v>
      </c>
      <c r="AE62" s="583" t="b">
        <f t="shared" ca="1" si="30"/>
        <v>0</v>
      </c>
      <c r="AF62" s="583" t="b">
        <f t="shared" ca="1" si="46"/>
        <v>0</v>
      </c>
      <c r="AG62" s="583">
        <f t="shared" ca="1" si="47"/>
        <v>0</v>
      </c>
      <c r="AH62" s="581" t="b">
        <f t="shared" ca="1" si="31"/>
        <v>0</v>
      </c>
      <c r="AI62" s="584">
        <f t="shared" ca="1" si="48"/>
        <v>0</v>
      </c>
      <c r="AJ62" s="584" t="b">
        <f t="shared" ca="1" si="49"/>
        <v>0</v>
      </c>
      <c r="AK62" s="583" t="b">
        <f t="shared" ca="1" si="19"/>
        <v>0</v>
      </c>
      <c r="AL62" s="580" t="b">
        <f t="shared" ca="1" si="22"/>
        <v>0</v>
      </c>
      <c r="AM62" s="580" t="b">
        <f t="shared" ca="1" si="23"/>
        <v>0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5.7" customHeight="1" x14ac:dyDescent="0.3">
      <c r="A63" s="479"/>
      <c r="B63" s="26">
        <f>'1. Studienberatung T.M.JJ'!B63</f>
        <v>118</v>
      </c>
      <c r="C63" s="576" t="b">
        <f t="shared" si="32"/>
        <v>0</v>
      </c>
      <c r="D63" s="380"/>
      <c r="E63" s="778" t="str">
        <f t="shared" ca="1" si="33"/>
        <v>Thermodynamik der Gemische</v>
      </c>
      <c r="F63" s="779"/>
      <c r="G63" s="87">
        <f t="shared" ca="1" si="34"/>
        <v>4259</v>
      </c>
      <c r="H63" s="87" t="str">
        <f t="shared" ca="1" si="35"/>
        <v>Luke</v>
      </c>
      <c r="I63" s="87" t="str">
        <f t="shared" ca="1" si="36"/>
        <v>WS</v>
      </c>
      <c r="J63" s="379">
        <f t="shared" ca="1" si="37"/>
        <v>0</v>
      </c>
      <c r="K63" s="379">
        <f t="shared" ca="1" si="38"/>
        <v>0</v>
      </c>
      <c r="L63" s="379">
        <f t="shared" ca="1" si="39"/>
        <v>0</v>
      </c>
      <c r="M63" s="379">
        <f t="shared" ca="1" si="40"/>
        <v>0</v>
      </c>
      <c r="N63" s="230"/>
      <c r="O63" s="225">
        <f t="shared" ca="1" si="41"/>
        <v>0</v>
      </c>
      <c r="P63" s="225">
        <f t="shared" ca="1" si="42"/>
        <v>0</v>
      </c>
      <c r="Q63" s="225">
        <f t="shared" ca="1" si="43"/>
        <v>0</v>
      </c>
      <c r="R63" s="225">
        <f t="shared" ca="1" si="44"/>
        <v>0</v>
      </c>
      <c r="S63" s="32">
        <f ca="1">SUM(J63:M63)*N63</f>
        <v>0</v>
      </c>
      <c r="T63" s="33">
        <f t="shared" ca="1" si="28"/>
        <v>0</v>
      </c>
      <c r="U63" s="33">
        <f ca="1">T63*SUM(J63:M63)</f>
        <v>0</v>
      </c>
      <c r="V63" s="33"/>
      <c r="W63" s="231">
        <f t="shared" si="45"/>
        <v>38</v>
      </c>
      <c r="X63" s="51"/>
      <c r="Y63" s="51"/>
      <c r="Z63" s="51"/>
      <c r="AA63" s="51"/>
      <c r="AB63" s="51"/>
      <c r="AC63" s="576" t="b">
        <f t="shared" si="50"/>
        <v>0</v>
      </c>
      <c r="AD63" s="576" t="b">
        <f t="shared" si="51"/>
        <v>0</v>
      </c>
      <c r="AE63" s="583" t="b">
        <f t="shared" ca="1" si="30"/>
        <v>0</v>
      </c>
      <c r="AF63" s="583" t="b">
        <f t="shared" ca="1" si="46"/>
        <v>0</v>
      </c>
      <c r="AG63" s="583">
        <f t="shared" ca="1" si="47"/>
        <v>0</v>
      </c>
      <c r="AH63" s="581" t="b">
        <f t="shared" ca="1" si="31"/>
        <v>0</v>
      </c>
      <c r="AI63" s="584">
        <f t="shared" ca="1" si="48"/>
        <v>0</v>
      </c>
      <c r="AJ63" s="584" t="b">
        <f t="shared" ca="1" si="49"/>
        <v>0</v>
      </c>
      <c r="AK63" s="583" t="b">
        <f t="shared" ca="1" si="19"/>
        <v>0</v>
      </c>
      <c r="AL63" s="580" t="b">
        <f t="shared" ca="1" si="22"/>
        <v>0</v>
      </c>
      <c r="AM63" s="580" t="b">
        <f t="shared" ca="1" si="23"/>
        <v>0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5.7" customHeight="1" x14ac:dyDescent="0.3">
      <c r="A64" s="479"/>
      <c r="B64" s="26">
        <f>'1. Studienberatung T.M.JJ'!B64</f>
        <v>110</v>
      </c>
      <c r="C64" s="576" t="b">
        <f t="shared" si="32"/>
        <v>0</v>
      </c>
      <c r="D64" s="380"/>
      <c r="E64" s="778" t="str">
        <f t="shared" ca="1" si="33"/>
        <v>Technische Mechanik 1 für Elektrotechniker und Mechatroniker</v>
      </c>
      <c r="F64" s="779"/>
      <c r="G64" s="87">
        <f t="shared" ca="1" si="34"/>
        <v>4114</v>
      </c>
      <c r="H64" s="87" t="str">
        <f t="shared" ca="1" si="35"/>
        <v>Matzenmiller</v>
      </c>
      <c r="I64" s="87" t="str">
        <f t="shared" ca="1" si="36"/>
        <v>SS</v>
      </c>
      <c r="J64" s="379">
        <f t="shared" ca="1" si="37"/>
        <v>0</v>
      </c>
      <c r="K64" s="379">
        <f t="shared" ca="1" si="38"/>
        <v>0</v>
      </c>
      <c r="L64" s="379">
        <f t="shared" ca="1" si="39"/>
        <v>0</v>
      </c>
      <c r="M64" s="379">
        <f t="shared" ca="1" si="40"/>
        <v>0</v>
      </c>
      <c r="N64" s="230"/>
      <c r="O64" s="225">
        <f t="shared" ca="1" si="41"/>
        <v>0</v>
      </c>
      <c r="P64" s="225">
        <f t="shared" ca="1" si="42"/>
        <v>0</v>
      </c>
      <c r="Q64" s="225">
        <f t="shared" ca="1" si="43"/>
        <v>0</v>
      </c>
      <c r="R64" s="225">
        <f t="shared" ca="1" si="44"/>
        <v>0</v>
      </c>
      <c r="S64" s="32">
        <f ca="1">SUM(J64:M64)*N64</f>
        <v>0</v>
      </c>
      <c r="T64" s="33">
        <f t="shared" ca="1" si="28"/>
        <v>0</v>
      </c>
      <c r="U64" s="33">
        <f ca="1">T64*SUM(J64:M64)</f>
        <v>0</v>
      </c>
      <c r="V64" s="33"/>
      <c r="W64" s="231">
        <f t="shared" si="45"/>
        <v>30</v>
      </c>
      <c r="X64" s="51"/>
      <c r="Y64" s="51"/>
      <c r="Z64" s="51"/>
      <c r="AA64" s="51"/>
      <c r="AB64" s="51"/>
      <c r="AC64" s="576" t="b">
        <f t="shared" si="50"/>
        <v>0</v>
      </c>
      <c r="AD64" s="576" t="b">
        <f t="shared" si="51"/>
        <v>0</v>
      </c>
      <c r="AE64" s="583" t="b">
        <f t="shared" ca="1" si="30"/>
        <v>0</v>
      </c>
      <c r="AF64" s="583" t="b">
        <f t="shared" ca="1" si="46"/>
        <v>0</v>
      </c>
      <c r="AG64" s="583">
        <f t="shared" ca="1" si="47"/>
        <v>0</v>
      </c>
      <c r="AH64" s="581" t="b">
        <f t="shared" ca="1" si="31"/>
        <v>0</v>
      </c>
      <c r="AI64" s="584">
        <f t="shared" ca="1" si="48"/>
        <v>0</v>
      </c>
      <c r="AJ64" s="584" t="b">
        <f t="shared" ca="1" si="49"/>
        <v>0</v>
      </c>
      <c r="AK64" s="583" t="b">
        <f t="shared" ca="1" si="19"/>
        <v>0</v>
      </c>
      <c r="AL64" s="580" t="b">
        <f t="shared" ca="1" si="22"/>
        <v>0</v>
      </c>
      <c r="AM64" s="580" t="b">
        <f t="shared" ca="1" si="23"/>
        <v>0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5.7" customHeight="1" x14ac:dyDescent="0.3">
      <c r="A65" s="479"/>
      <c r="B65" s="26">
        <f>'1. Studienberatung T.M.JJ'!B65</f>
        <v>111</v>
      </c>
      <c r="C65" s="576" t="b">
        <f t="shared" si="32"/>
        <v>0</v>
      </c>
      <c r="D65" s="380"/>
      <c r="E65" s="778" t="str">
        <f t="shared" ca="1" si="33"/>
        <v>Technische Mechanik 2 für Elektrotechnik und Mechatronik</v>
      </c>
      <c r="F65" s="779"/>
      <c r="G65" s="87">
        <f t="shared" ca="1" si="34"/>
        <v>4115</v>
      </c>
      <c r="H65" s="87" t="str">
        <f t="shared" ca="1" si="35"/>
        <v>Matzenmiller</v>
      </c>
      <c r="I65" s="87" t="str">
        <f t="shared" ca="1" si="36"/>
        <v>WS</v>
      </c>
      <c r="J65" s="379">
        <f t="shared" ca="1" si="37"/>
        <v>0</v>
      </c>
      <c r="K65" s="379">
        <f t="shared" ca="1" si="38"/>
        <v>0</v>
      </c>
      <c r="L65" s="379">
        <f t="shared" ca="1" si="39"/>
        <v>0</v>
      </c>
      <c r="M65" s="379">
        <f t="shared" ca="1" si="40"/>
        <v>0</v>
      </c>
      <c r="N65" s="230"/>
      <c r="O65" s="225">
        <f t="shared" ca="1" si="41"/>
        <v>0</v>
      </c>
      <c r="P65" s="225">
        <f t="shared" ca="1" si="42"/>
        <v>0</v>
      </c>
      <c r="Q65" s="225">
        <f t="shared" ca="1" si="43"/>
        <v>0</v>
      </c>
      <c r="R65" s="225">
        <f t="shared" ca="1" si="44"/>
        <v>0</v>
      </c>
      <c r="S65" s="32">
        <f ca="1">SUM(J65:M65)*N65</f>
        <v>0</v>
      </c>
      <c r="T65" s="33">
        <f t="shared" ca="1" si="28"/>
        <v>0</v>
      </c>
      <c r="U65" s="33">
        <f ca="1">T65*SUM(J65:M65)</f>
        <v>0</v>
      </c>
      <c r="V65" s="33"/>
      <c r="W65" s="231">
        <f t="shared" si="45"/>
        <v>31</v>
      </c>
      <c r="X65" s="51"/>
      <c r="Y65" s="51"/>
      <c r="Z65" s="51"/>
      <c r="AA65" s="51"/>
      <c r="AB65" s="51"/>
      <c r="AC65" s="576" t="b">
        <f t="shared" si="50"/>
        <v>0</v>
      </c>
      <c r="AD65" s="576" t="b">
        <f t="shared" si="51"/>
        <v>0</v>
      </c>
      <c r="AE65" s="583" t="b">
        <f t="shared" ca="1" si="30"/>
        <v>0</v>
      </c>
      <c r="AF65" s="583" t="b">
        <f t="shared" ca="1" si="46"/>
        <v>0</v>
      </c>
      <c r="AG65" s="583">
        <f t="shared" ca="1" si="47"/>
        <v>0</v>
      </c>
      <c r="AH65" s="581" t="b">
        <f t="shared" ca="1" si="31"/>
        <v>0</v>
      </c>
      <c r="AI65" s="584">
        <f t="shared" ca="1" si="48"/>
        <v>0</v>
      </c>
      <c r="AJ65" s="584" t="b">
        <f t="shared" ca="1" si="49"/>
        <v>0</v>
      </c>
      <c r="AK65" s="583" t="b">
        <f t="shared" ca="1" si="19"/>
        <v>0</v>
      </c>
      <c r="AL65" s="580" t="b">
        <f t="shared" ca="1" si="22"/>
        <v>0</v>
      </c>
      <c r="AM65" s="580" t="b">
        <f t="shared" ca="1" si="23"/>
        <v>0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5.7" customHeight="1" x14ac:dyDescent="0.3">
      <c r="A66" s="479"/>
      <c r="B66" s="26">
        <f>'1. Studienberatung T.M.JJ'!B66</f>
        <v>115</v>
      </c>
      <c r="C66" s="576" t="b">
        <f t="shared" si="32"/>
        <v>0</v>
      </c>
      <c r="D66" s="380"/>
      <c r="E66" s="778" t="str">
        <f t="shared" ca="1" si="33"/>
        <v>Numerische Mechanik I</v>
      </c>
      <c r="F66" s="779"/>
      <c r="G66" s="87">
        <f t="shared" ca="1" si="34"/>
        <v>4114</v>
      </c>
      <c r="H66" s="87" t="str">
        <f t="shared" ca="1" si="35"/>
        <v>Kuhl</v>
      </c>
      <c r="I66" s="87" t="str">
        <f t="shared" ca="1" si="36"/>
        <v>WS</v>
      </c>
      <c r="J66" s="379">
        <f t="shared" ca="1" si="37"/>
        <v>0</v>
      </c>
      <c r="K66" s="379">
        <f t="shared" ca="1" si="38"/>
        <v>0</v>
      </c>
      <c r="L66" s="379">
        <f t="shared" ca="1" si="39"/>
        <v>0</v>
      </c>
      <c r="M66" s="379">
        <f t="shared" ca="1" si="40"/>
        <v>0</v>
      </c>
      <c r="N66" s="230"/>
      <c r="O66" s="225">
        <f t="shared" ca="1" si="41"/>
        <v>0</v>
      </c>
      <c r="P66" s="225">
        <f t="shared" ca="1" si="42"/>
        <v>0</v>
      </c>
      <c r="Q66" s="225">
        <f t="shared" ca="1" si="43"/>
        <v>0</v>
      </c>
      <c r="R66" s="225">
        <f t="shared" ca="1" si="44"/>
        <v>0</v>
      </c>
      <c r="S66" s="32">
        <f t="shared" ref="S66:S109" ca="1" si="52">SUM(J66:M66)*N66</f>
        <v>0</v>
      </c>
      <c r="T66" s="33">
        <f t="shared" ca="1" si="28"/>
        <v>0</v>
      </c>
      <c r="U66" s="33">
        <f t="shared" ref="U66:U109" ca="1" si="53">T66*SUM(J66:M66)</f>
        <v>0</v>
      </c>
      <c r="V66" s="33"/>
      <c r="W66" s="231">
        <f t="shared" si="45"/>
        <v>35</v>
      </c>
      <c r="X66" s="51"/>
      <c r="Y66" s="51"/>
      <c r="Z66" s="51"/>
      <c r="AA66" s="51"/>
      <c r="AB66" s="51"/>
      <c r="AC66" s="576" t="b">
        <f t="shared" si="50"/>
        <v>0</v>
      </c>
      <c r="AD66" s="576" t="b">
        <f t="shared" si="51"/>
        <v>0</v>
      </c>
      <c r="AE66" s="583" t="b">
        <f t="shared" ca="1" si="30"/>
        <v>0</v>
      </c>
      <c r="AF66" s="583" t="b">
        <f t="shared" ca="1" si="46"/>
        <v>0</v>
      </c>
      <c r="AG66" s="583">
        <f t="shared" ca="1" si="47"/>
        <v>0</v>
      </c>
      <c r="AH66" s="581" t="b">
        <f t="shared" ca="1" si="31"/>
        <v>0</v>
      </c>
      <c r="AI66" s="584">
        <f t="shared" ca="1" si="48"/>
        <v>0</v>
      </c>
      <c r="AJ66" s="584" t="b">
        <f t="shared" ca="1" si="49"/>
        <v>0</v>
      </c>
      <c r="AK66" s="583" t="b">
        <f t="shared" ca="1" si="19"/>
        <v>0</v>
      </c>
      <c r="AL66" s="580" t="b">
        <f t="shared" ca="1" si="22"/>
        <v>0</v>
      </c>
      <c r="AM66" s="580" t="b">
        <f t="shared" ca="1" si="23"/>
        <v>0</v>
      </c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5.7" customHeight="1" x14ac:dyDescent="0.3">
      <c r="A67" s="479"/>
      <c r="B67" s="26">
        <f>'1. Studienberatung T.M.JJ'!B67</f>
        <v>116</v>
      </c>
      <c r="C67" s="576" t="b">
        <f>$AC67</f>
        <v>0</v>
      </c>
      <c r="D67" s="380"/>
      <c r="E67" s="778" t="str">
        <f t="shared" ca="1" si="33"/>
        <v>Numerische Mechanik II</v>
      </c>
      <c r="F67" s="779"/>
      <c r="G67" s="87">
        <f t="shared" ca="1" si="34"/>
        <v>4115</v>
      </c>
      <c r="H67" s="87" t="str">
        <f t="shared" ca="1" si="35"/>
        <v>Kuhl</v>
      </c>
      <c r="I67" s="87" t="str">
        <f t="shared" ca="1" si="36"/>
        <v>SS</v>
      </c>
      <c r="J67" s="379">
        <f t="shared" ca="1" si="37"/>
        <v>0</v>
      </c>
      <c r="K67" s="379">
        <f t="shared" ca="1" si="38"/>
        <v>0</v>
      </c>
      <c r="L67" s="379">
        <f t="shared" ca="1" si="39"/>
        <v>0</v>
      </c>
      <c r="M67" s="379">
        <f t="shared" ca="1" si="40"/>
        <v>0</v>
      </c>
      <c r="N67" s="230"/>
      <c r="O67" s="225">
        <f t="shared" ca="1" si="41"/>
        <v>0</v>
      </c>
      <c r="P67" s="225">
        <f t="shared" ca="1" si="42"/>
        <v>0</v>
      </c>
      <c r="Q67" s="225">
        <f t="shared" ca="1" si="43"/>
        <v>0</v>
      </c>
      <c r="R67" s="225">
        <f t="shared" ca="1" si="44"/>
        <v>0</v>
      </c>
      <c r="S67" s="32">
        <f t="shared" ca="1" si="52"/>
        <v>0</v>
      </c>
      <c r="T67" s="33">
        <f t="shared" ca="1" si="28"/>
        <v>0</v>
      </c>
      <c r="U67" s="33">
        <f t="shared" ca="1" si="53"/>
        <v>0</v>
      </c>
      <c r="V67" s="33"/>
      <c r="W67" s="231">
        <f t="shared" si="45"/>
        <v>36</v>
      </c>
      <c r="X67" s="51"/>
      <c r="Y67" s="51"/>
      <c r="Z67" s="51"/>
      <c r="AA67" s="51"/>
      <c r="AB67" s="51"/>
      <c r="AC67" s="576" t="b">
        <f t="shared" si="50"/>
        <v>0</v>
      </c>
      <c r="AD67" s="576" t="b">
        <f t="shared" si="51"/>
        <v>0</v>
      </c>
      <c r="AE67" s="583" t="b">
        <f t="shared" ca="1" si="30"/>
        <v>0</v>
      </c>
      <c r="AF67" s="583" t="b">
        <f t="shared" ca="1" si="46"/>
        <v>0</v>
      </c>
      <c r="AG67" s="583">
        <f t="shared" ca="1" si="47"/>
        <v>0</v>
      </c>
      <c r="AH67" s="581" t="b">
        <f t="shared" ca="1" si="31"/>
        <v>0</v>
      </c>
      <c r="AI67" s="584">
        <f t="shared" ca="1" si="48"/>
        <v>0</v>
      </c>
      <c r="AJ67" s="584" t="b">
        <f t="shared" ca="1" si="49"/>
        <v>0</v>
      </c>
      <c r="AK67" s="583" t="b">
        <f t="shared" ca="1" si="19"/>
        <v>0</v>
      </c>
      <c r="AL67" s="580" t="b">
        <f t="shared" ca="1" si="22"/>
        <v>0</v>
      </c>
      <c r="AM67" s="580" t="b">
        <f t="shared" ca="1" si="23"/>
        <v>0</v>
      </c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5.7" customHeight="1" x14ac:dyDescent="0.3">
      <c r="A68" s="479"/>
      <c r="B68" s="26">
        <f>'1. Studienberatung T.M.JJ'!B68</f>
        <v>124</v>
      </c>
      <c r="C68" s="576" t="b">
        <f t="shared" si="32"/>
        <v>0</v>
      </c>
      <c r="D68" s="380"/>
      <c r="E68" s="778" t="str">
        <f t="shared" ca="1" si="33"/>
        <v>Optimierungsverfahren</v>
      </c>
      <c r="F68" s="779"/>
      <c r="G68" s="87">
        <f t="shared" ca="1" si="34"/>
        <v>117016</v>
      </c>
      <c r="H68" s="87" t="str">
        <f t="shared" ca="1" si="35"/>
        <v>Stursberg</v>
      </c>
      <c r="I68" s="87" t="str">
        <f t="shared" ca="1" si="36"/>
        <v>WS</v>
      </c>
      <c r="J68" s="379">
        <f t="shared" ca="1" si="37"/>
        <v>0</v>
      </c>
      <c r="K68" s="379">
        <f t="shared" ca="1" si="38"/>
        <v>0</v>
      </c>
      <c r="L68" s="379">
        <f t="shared" ca="1" si="39"/>
        <v>0</v>
      </c>
      <c r="M68" s="379">
        <f t="shared" ca="1" si="40"/>
        <v>0</v>
      </c>
      <c r="N68" s="230"/>
      <c r="O68" s="225">
        <f t="shared" ca="1" si="41"/>
        <v>0</v>
      </c>
      <c r="P68" s="225">
        <f t="shared" ca="1" si="42"/>
        <v>0</v>
      </c>
      <c r="Q68" s="225">
        <f t="shared" ca="1" si="43"/>
        <v>0</v>
      </c>
      <c r="R68" s="225">
        <f t="shared" ca="1" si="44"/>
        <v>0</v>
      </c>
      <c r="S68" s="32">
        <f t="shared" ca="1" si="52"/>
        <v>0</v>
      </c>
      <c r="T68" s="33">
        <f t="shared" ca="1" si="28"/>
        <v>0</v>
      </c>
      <c r="U68" s="33">
        <f t="shared" ca="1" si="53"/>
        <v>0</v>
      </c>
      <c r="V68" s="33"/>
      <c r="W68" s="231">
        <f t="shared" si="45"/>
        <v>44</v>
      </c>
      <c r="X68" s="51"/>
      <c r="Y68" s="51"/>
      <c r="Z68" s="51"/>
      <c r="AA68" s="51"/>
      <c r="AB68" s="51"/>
      <c r="AC68" s="576" t="b">
        <f t="shared" si="50"/>
        <v>0</v>
      </c>
      <c r="AD68" s="576" t="b">
        <f t="shared" si="51"/>
        <v>0</v>
      </c>
      <c r="AE68" s="583" t="b">
        <f t="shared" ca="1" si="30"/>
        <v>0</v>
      </c>
      <c r="AF68" s="583" t="b">
        <f t="shared" ca="1" si="46"/>
        <v>0</v>
      </c>
      <c r="AG68" s="583">
        <f t="shared" ca="1" si="47"/>
        <v>0</v>
      </c>
      <c r="AH68" s="581" t="b">
        <f t="shared" ca="1" si="31"/>
        <v>0</v>
      </c>
      <c r="AI68" s="584">
        <f t="shared" ca="1" si="48"/>
        <v>0</v>
      </c>
      <c r="AJ68" s="584" t="b">
        <f t="shared" ca="1" si="49"/>
        <v>0</v>
      </c>
      <c r="AK68" s="583" t="b">
        <f t="shared" ca="1" si="19"/>
        <v>0</v>
      </c>
      <c r="AL68" s="580" t="b">
        <f t="shared" ca="1" si="22"/>
        <v>0</v>
      </c>
      <c r="AM68" s="580" t="b">
        <f t="shared" ca="1" si="23"/>
        <v>0</v>
      </c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5.7" hidden="1" customHeight="1" x14ac:dyDescent="0.3">
      <c r="A69" s="479"/>
      <c r="B69" s="26">
        <f>'1. Studienberatung T.M.JJ'!B69</f>
        <v>0</v>
      </c>
      <c r="C69" s="576" t="b">
        <f t="shared" si="32"/>
        <v>0</v>
      </c>
      <c r="D69" s="380"/>
      <c r="E69" s="778" t="str">
        <f t="shared" ca="1" si="33"/>
        <v/>
      </c>
      <c r="F69" s="779"/>
      <c r="G69" s="87" t="str">
        <f t="shared" ca="1" si="34"/>
        <v/>
      </c>
      <c r="H69" s="87" t="str">
        <f t="shared" ca="1" si="35"/>
        <v/>
      </c>
      <c r="I69" s="87" t="str">
        <f t="shared" ca="1" si="36"/>
        <v/>
      </c>
      <c r="J69" s="379">
        <f t="shared" ca="1" si="37"/>
        <v>0</v>
      </c>
      <c r="K69" s="379">
        <f t="shared" ca="1" si="38"/>
        <v>0</v>
      </c>
      <c r="L69" s="379">
        <f t="shared" ca="1" si="39"/>
        <v>0</v>
      </c>
      <c r="M69" s="379">
        <f t="shared" ca="1" si="40"/>
        <v>0</v>
      </c>
      <c r="N69" s="230"/>
      <c r="O69" s="225">
        <f t="shared" ca="1" si="41"/>
        <v>0</v>
      </c>
      <c r="P69" s="225">
        <f t="shared" ca="1" si="42"/>
        <v>0</v>
      </c>
      <c r="Q69" s="225">
        <f t="shared" ca="1" si="43"/>
        <v>0</v>
      </c>
      <c r="R69" s="225">
        <f t="shared" ca="1" si="44"/>
        <v>0</v>
      </c>
      <c r="S69" s="32">
        <f t="shared" ca="1" si="52"/>
        <v>0</v>
      </c>
      <c r="T69" s="33">
        <f t="shared" ca="1" si="28"/>
        <v>0</v>
      </c>
      <c r="U69" s="33">
        <f t="shared" ca="1" si="53"/>
        <v>0</v>
      </c>
      <c r="V69" s="33"/>
      <c r="W69" s="231">
        <f t="shared" si="45"/>
        <v>0</v>
      </c>
      <c r="X69" s="51"/>
      <c r="Y69" s="51"/>
      <c r="Z69" s="51"/>
      <c r="AA69" s="51"/>
      <c r="AB69" s="51"/>
      <c r="AC69" s="576" t="b">
        <f t="shared" si="50"/>
        <v>0</v>
      </c>
      <c r="AD69" s="576" t="b">
        <f t="shared" si="51"/>
        <v>0</v>
      </c>
      <c r="AE69" s="583" t="b">
        <f t="shared" ca="1" si="30"/>
        <v>0</v>
      </c>
      <c r="AF69" s="583" t="b">
        <f t="shared" ca="1" si="46"/>
        <v>0</v>
      </c>
      <c r="AG69" s="583">
        <f t="shared" ca="1" si="47"/>
        <v>0</v>
      </c>
      <c r="AH69" s="581" t="b">
        <f t="shared" ca="1" si="31"/>
        <v>0</v>
      </c>
      <c r="AI69" s="584">
        <f t="shared" ca="1" si="48"/>
        <v>0</v>
      </c>
      <c r="AJ69" s="584" t="b">
        <f t="shared" ca="1" si="49"/>
        <v>0</v>
      </c>
      <c r="AK69" s="583" t="b">
        <f t="shared" ca="1" si="19"/>
        <v>0</v>
      </c>
      <c r="AL69" s="580" t="b">
        <f t="shared" ca="1" si="22"/>
        <v>0</v>
      </c>
      <c r="AM69" s="580" t="b">
        <f t="shared" ca="1" si="23"/>
        <v>0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5.7" hidden="1" customHeight="1" x14ac:dyDescent="0.3">
      <c r="A70" s="479"/>
      <c r="B70" s="26">
        <f>'1. Studienberatung T.M.JJ'!B70</f>
        <v>0</v>
      </c>
      <c r="C70" s="576" t="b">
        <f t="shared" si="32"/>
        <v>0</v>
      </c>
      <c r="D70" s="380"/>
      <c r="E70" s="778" t="str">
        <f t="shared" ca="1" si="33"/>
        <v/>
      </c>
      <c r="F70" s="779"/>
      <c r="G70" s="87" t="str">
        <f t="shared" ca="1" si="34"/>
        <v/>
      </c>
      <c r="H70" s="87" t="str">
        <f t="shared" ca="1" si="35"/>
        <v/>
      </c>
      <c r="I70" s="87" t="str">
        <f t="shared" ca="1" si="36"/>
        <v/>
      </c>
      <c r="J70" s="379">
        <f t="shared" ca="1" si="37"/>
        <v>0</v>
      </c>
      <c r="K70" s="379">
        <f t="shared" ca="1" si="38"/>
        <v>0</v>
      </c>
      <c r="L70" s="379">
        <f t="shared" ca="1" si="39"/>
        <v>0</v>
      </c>
      <c r="M70" s="379">
        <f t="shared" ca="1" si="40"/>
        <v>0</v>
      </c>
      <c r="N70" s="230"/>
      <c r="O70" s="225">
        <f t="shared" ca="1" si="41"/>
        <v>0</v>
      </c>
      <c r="P70" s="225">
        <f t="shared" ca="1" si="42"/>
        <v>0</v>
      </c>
      <c r="Q70" s="225">
        <f t="shared" ca="1" si="43"/>
        <v>0</v>
      </c>
      <c r="R70" s="225">
        <f t="shared" ca="1" si="44"/>
        <v>0</v>
      </c>
      <c r="S70" s="32">
        <f t="shared" ca="1" si="52"/>
        <v>0</v>
      </c>
      <c r="T70" s="33">
        <f t="shared" ca="1" si="28"/>
        <v>0</v>
      </c>
      <c r="U70" s="33">
        <f t="shared" ca="1" si="53"/>
        <v>0</v>
      </c>
      <c r="V70" s="33"/>
      <c r="W70" s="231">
        <f t="shared" si="45"/>
        <v>0</v>
      </c>
      <c r="X70" s="51"/>
      <c r="Y70" s="51"/>
      <c r="Z70" s="51"/>
      <c r="AA70" s="51"/>
      <c r="AB70" s="51"/>
      <c r="AC70" s="576" t="b">
        <f t="shared" si="50"/>
        <v>0</v>
      </c>
      <c r="AD70" s="576" t="b">
        <f t="shared" si="51"/>
        <v>0</v>
      </c>
      <c r="AE70" s="583" t="b">
        <f t="shared" ca="1" si="30"/>
        <v>0</v>
      </c>
      <c r="AF70" s="583" t="b">
        <f t="shared" ca="1" si="46"/>
        <v>0</v>
      </c>
      <c r="AG70" s="583">
        <f t="shared" ca="1" si="47"/>
        <v>0</v>
      </c>
      <c r="AH70" s="581" t="b">
        <f t="shared" ca="1" si="31"/>
        <v>0</v>
      </c>
      <c r="AI70" s="584">
        <f t="shared" ca="1" si="48"/>
        <v>0</v>
      </c>
      <c r="AJ70" s="584" t="b">
        <f t="shared" ca="1" si="49"/>
        <v>0</v>
      </c>
      <c r="AK70" s="583" t="b">
        <f t="shared" ca="1" si="19"/>
        <v>0</v>
      </c>
      <c r="AL70" s="580" t="b">
        <f t="shared" ca="1" si="22"/>
        <v>0</v>
      </c>
      <c r="AM70" s="580" t="b">
        <f t="shared" ca="1" si="23"/>
        <v>0</v>
      </c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5.7" hidden="1" customHeight="1" x14ac:dyDescent="0.3">
      <c r="A71" s="479"/>
      <c r="B71" s="26">
        <f>'1. Studienberatung T.M.JJ'!B71</f>
        <v>0</v>
      </c>
      <c r="C71" s="576" t="b">
        <f t="shared" si="32"/>
        <v>0</v>
      </c>
      <c r="D71" s="380"/>
      <c r="E71" s="778" t="str">
        <f t="shared" ca="1" si="33"/>
        <v/>
      </c>
      <c r="F71" s="779"/>
      <c r="G71" s="87" t="str">
        <f t="shared" ca="1" si="34"/>
        <v/>
      </c>
      <c r="H71" s="87" t="str">
        <f t="shared" ca="1" si="35"/>
        <v/>
      </c>
      <c r="I71" s="87" t="str">
        <f t="shared" ca="1" si="36"/>
        <v/>
      </c>
      <c r="J71" s="379">
        <f t="shared" ca="1" si="37"/>
        <v>0</v>
      </c>
      <c r="K71" s="379">
        <f t="shared" ca="1" si="38"/>
        <v>0</v>
      </c>
      <c r="L71" s="379">
        <f t="shared" ca="1" si="39"/>
        <v>0</v>
      </c>
      <c r="M71" s="379">
        <f t="shared" ca="1" si="40"/>
        <v>0</v>
      </c>
      <c r="N71" s="230"/>
      <c r="O71" s="225">
        <f t="shared" ca="1" si="41"/>
        <v>0</v>
      </c>
      <c r="P71" s="225">
        <f t="shared" ca="1" si="42"/>
        <v>0</v>
      </c>
      <c r="Q71" s="225">
        <f t="shared" ca="1" si="43"/>
        <v>0</v>
      </c>
      <c r="R71" s="225">
        <f t="shared" ca="1" si="44"/>
        <v>0</v>
      </c>
      <c r="S71" s="32">
        <f t="shared" ca="1" si="52"/>
        <v>0</v>
      </c>
      <c r="T71" s="33">
        <f t="shared" ca="1" si="28"/>
        <v>0</v>
      </c>
      <c r="U71" s="33">
        <f t="shared" ca="1" si="53"/>
        <v>0</v>
      </c>
      <c r="V71" s="33"/>
      <c r="W71" s="231">
        <f t="shared" si="45"/>
        <v>0</v>
      </c>
      <c r="X71" s="51"/>
      <c r="Y71" s="51"/>
      <c r="Z71" s="51"/>
      <c r="AA71" s="51"/>
      <c r="AB71" s="51"/>
      <c r="AC71" s="576" t="b">
        <f t="shared" si="50"/>
        <v>0</v>
      </c>
      <c r="AD71" s="576" t="b">
        <f t="shared" si="51"/>
        <v>0</v>
      </c>
      <c r="AE71" s="583" t="b">
        <f t="shared" ca="1" si="30"/>
        <v>0</v>
      </c>
      <c r="AF71" s="583" t="b">
        <f t="shared" ca="1" si="46"/>
        <v>0</v>
      </c>
      <c r="AG71" s="583">
        <f t="shared" ca="1" si="47"/>
        <v>0</v>
      </c>
      <c r="AH71" s="581" t="b">
        <f t="shared" ca="1" si="31"/>
        <v>0</v>
      </c>
      <c r="AI71" s="584">
        <f t="shared" ca="1" si="48"/>
        <v>0</v>
      </c>
      <c r="AJ71" s="584" t="b">
        <f t="shared" ca="1" si="49"/>
        <v>0</v>
      </c>
      <c r="AK71" s="583" t="b">
        <f t="shared" ca="1" si="19"/>
        <v>0</v>
      </c>
      <c r="AL71" s="580" t="b">
        <f t="shared" ca="1" si="22"/>
        <v>0</v>
      </c>
      <c r="AM71" s="580" t="b">
        <f t="shared" ca="1" si="23"/>
        <v>0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5.7" hidden="1" customHeight="1" x14ac:dyDescent="0.3">
      <c r="A72" s="479"/>
      <c r="B72" s="26">
        <f>'1. Studienberatung T.M.JJ'!B72</f>
        <v>0</v>
      </c>
      <c r="C72" s="576" t="b">
        <f t="shared" si="32"/>
        <v>0</v>
      </c>
      <c r="D72" s="380"/>
      <c r="E72" s="778" t="str">
        <f t="shared" ca="1" si="33"/>
        <v/>
      </c>
      <c r="F72" s="779"/>
      <c r="G72" s="87" t="str">
        <f t="shared" ca="1" si="34"/>
        <v/>
      </c>
      <c r="H72" s="87" t="str">
        <f t="shared" ca="1" si="35"/>
        <v/>
      </c>
      <c r="I72" s="87" t="str">
        <f t="shared" ca="1" si="36"/>
        <v/>
      </c>
      <c r="J72" s="379">
        <f t="shared" ca="1" si="37"/>
        <v>0</v>
      </c>
      <c r="K72" s="379">
        <f t="shared" ca="1" si="38"/>
        <v>0</v>
      </c>
      <c r="L72" s="379">
        <f t="shared" ca="1" si="39"/>
        <v>0</v>
      </c>
      <c r="M72" s="379">
        <f t="shared" ca="1" si="40"/>
        <v>0</v>
      </c>
      <c r="N72" s="230"/>
      <c r="O72" s="225">
        <f t="shared" ca="1" si="41"/>
        <v>0</v>
      </c>
      <c r="P72" s="225">
        <f t="shared" ca="1" si="42"/>
        <v>0</v>
      </c>
      <c r="Q72" s="225">
        <f t="shared" ca="1" si="43"/>
        <v>0</v>
      </c>
      <c r="R72" s="225">
        <f t="shared" ca="1" si="44"/>
        <v>0</v>
      </c>
      <c r="S72" s="32">
        <f t="shared" ca="1" si="52"/>
        <v>0</v>
      </c>
      <c r="T72" s="33">
        <f t="shared" ca="1" si="28"/>
        <v>0</v>
      </c>
      <c r="U72" s="33">
        <f t="shared" ca="1" si="53"/>
        <v>0</v>
      </c>
      <c r="V72" s="33"/>
      <c r="W72" s="231">
        <f t="shared" si="45"/>
        <v>0</v>
      </c>
      <c r="X72" s="51"/>
      <c r="Y72" s="51"/>
      <c r="Z72" s="51"/>
      <c r="AA72" s="51"/>
      <c r="AB72" s="51"/>
      <c r="AC72" s="576" t="b">
        <f t="shared" si="50"/>
        <v>0</v>
      </c>
      <c r="AD72" s="576" t="b">
        <f t="shared" si="51"/>
        <v>0</v>
      </c>
      <c r="AE72" s="583" t="b">
        <f t="shared" ca="1" si="30"/>
        <v>0</v>
      </c>
      <c r="AF72" s="583" t="b">
        <f t="shared" ca="1" si="46"/>
        <v>0</v>
      </c>
      <c r="AG72" s="583">
        <f t="shared" ca="1" si="47"/>
        <v>0</v>
      </c>
      <c r="AH72" s="581" t="b">
        <f t="shared" ca="1" si="31"/>
        <v>0</v>
      </c>
      <c r="AI72" s="584">
        <f t="shared" ca="1" si="48"/>
        <v>0</v>
      </c>
      <c r="AJ72" s="584" t="b">
        <f t="shared" ca="1" si="49"/>
        <v>0</v>
      </c>
      <c r="AK72" s="583" t="b">
        <f t="shared" ca="1" si="19"/>
        <v>0</v>
      </c>
      <c r="AL72" s="580" t="b">
        <f t="shared" ca="1" si="22"/>
        <v>0</v>
      </c>
      <c r="AM72" s="580" t="b">
        <f t="shared" ca="1" si="23"/>
        <v>0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5.7" hidden="1" customHeight="1" x14ac:dyDescent="0.3">
      <c r="A73" s="479"/>
      <c r="B73" s="26">
        <f>'1. Studienberatung T.M.JJ'!B73</f>
        <v>0</v>
      </c>
      <c r="C73" s="576" t="b">
        <f t="shared" si="32"/>
        <v>0</v>
      </c>
      <c r="D73" s="380"/>
      <c r="E73" s="778" t="str">
        <f t="shared" ca="1" si="33"/>
        <v/>
      </c>
      <c r="F73" s="779"/>
      <c r="G73" s="87" t="str">
        <f t="shared" ca="1" si="34"/>
        <v/>
      </c>
      <c r="H73" s="87" t="str">
        <f t="shared" ca="1" si="35"/>
        <v/>
      </c>
      <c r="I73" s="87" t="str">
        <f t="shared" ca="1" si="36"/>
        <v/>
      </c>
      <c r="J73" s="379">
        <f t="shared" ca="1" si="37"/>
        <v>0</v>
      </c>
      <c r="K73" s="379">
        <f t="shared" ca="1" si="38"/>
        <v>0</v>
      </c>
      <c r="L73" s="379">
        <f t="shared" ca="1" si="39"/>
        <v>0</v>
      </c>
      <c r="M73" s="379">
        <f t="shared" ca="1" si="40"/>
        <v>0</v>
      </c>
      <c r="N73" s="230"/>
      <c r="O73" s="225">
        <f t="shared" ca="1" si="41"/>
        <v>0</v>
      </c>
      <c r="P73" s="225">
        <f t="shared" ca="1" si="42"/>
        <v>0</v>
      </c>
      <c r="Q73" s="225">
        <f t="shared" ca="1" si="43"/>
        <v>0</v>
      </c>
      <c r="R73" s="225">
        <f t="shared" ca="1" si="44"/>
        <v>0</v>
      </c>
      <c r="S73" s="32">
        <f t="shared" ca="1" si="52"/>
        <v>0</v>
      </c>
      <c r="T73" s="33">
        <f t="shared" ca="1" si="28"/>
        <v>0</v>
      </c>
      <c r="U73" s="33">
        <f t="shared" ca="1" si="53"/>
        <v>0</v>
      </c>
      <c r="V73" s="33"/>
      <c r="W73" s="231">
        <f t="shared" si="45"/>
        <v>0</v>
      </c>
      <c r="X73" s="51"/>
      <c r="Y73" s="51"/>
      <c r="Z73" s="51"/>
      <c r="AA73" s="51"/>
      <c r="AB73" s="51"/>
      <c r="AC73" s="576" t="b">
        <f t="shared" si="50"/>
        <v>0</v>
      </c>
      <c r="AD73" s="576" t="b">
        <f t="shared" si="51"/>
        <v>0</v>
      </c>
      <c r="AE73" s="583" t="b">
        <f t="shared" ca="1" si="30"/>
        <v>0</v>
      </c>
      <c r="AF73" s="583" t="b">
        <f t="shared" ca="1" si="46"/>
        <v>0</v>
      </c>
      <c r="AG73" s="583">
        <f t="shared" ca="1" si="47"/>
        <v>0</v>
      </c>
      <c r="AH73" s="581" t="b">
        <f t="shared" ca="1" si="31"/>
        <v>0</v>
      </c>
      <c r="AI73" s="584">
        <f t="shared" ca="1" si="48"/>
        <v>0</v>
      </c>
      <c r="AJ73" s="584" t="b">
        <f t="shared" ca="1" si="49"/>
        <v>0</v>
      </c>
      <c r="AK73" s="583" t="b">
        <f t="shared" ca="1" si="19"/>
        <v>0</v>
      </c>
      <c r="AL73" s="580" t="b">
        <f t="shared" ca="1" si="22"/>
        <v>0</v>
      </c>
      <c r="AM73" s="580" t="b">
        <f t="shared" ca="1" si="23"/>
        <v>0</v>
      </c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5.7" hidden="1" customHeight="1" x14ac:dyDescent="0.3">
      <c r="A74" s="479"/>
      <c r="B74" s="26">
        <f>'1. Studienberatung T.M.JJ'!B74</f>
        <v>0</v>
      </c>
      <c r="C74" s="576" t="b">
        <f t="shared" si="32"/>
        <v>0</v>
      </c>
      <c r="D74" s="380"/>
      <c r="E74" s="778" t="str">
        <f t="shared" ca="1" si="33"/>
        <v/>
      </c>
      <c r="F74" s="779"/>
      <c r="G74" s="87" t="str">
        <f t="shared" ca="1" si="34"/>
        <v/>
      </c>
      <c r="H74" s="87" t="str">
        <f t="shared" ca="1" si="35"/>
        <v/>
      </c>
      <c r="I74" s="87" t="str">
        <f t="shared" ca="1" si="36"/>
        <v/>
      </c>
      <c r="J74" s="379">
        <f t="shared" ca="1" si="37"/>
        <v>0</v>
      </c>
      <c r="K74" s="379">
        <f t="shared" ca="1" si="38"/>
        <v>0</v>
      </c>
      <c r="L74" s="379">
        <f t="shared" ca="1" si="39"/>
        <v>0</v>
      </c>
      <c r="M74" s="379">
        <f t="shared" ca="1" si="40"/>
        <v>0</v>
      </c>
      <c r="N74" s="230"/>
      <c r="O74" s="225">
        <f t="shared" ca="1" si="41"/>
        <v>0</v>
      </c>
      <c r="P74" s="225">
        <f t="shared" ca="1" si="42"/>
        <v>0</v>
      </c>
      <c r="Q74" s="225">
        <f t="shared" ca="1" si="43"/>
        <v>0</v>
      </c>
      <c r="R74" s="225">
        <f t="shared" ca="1" si="44"/>
        <v>0</v>
      </c>
      <c r="S74" s="32">
        <f t="shared" ca="1" si="52"/>
        <v>0</v>
      </c>
      <c r="T74" s="33">
        <f t="shared" ca="1" si="28"/>
        <v>0</v>
      </c>
      <c r="U74" s="33">
        <f t="shared" ca="1" si="53"/>
        <v>0</v>
      </c>
      <c r="V74" s="33"/>
      <c r="W74" s="231">
        <f t="shared" si="45"/>
        <v>0</v>
      </c>
      <c r="X74" s="51"/>
      <c r="Y74" s="51"/>
      <c r="Z74" s="51"/>
      <c r="AA74" s="51"/>
      <c r="AB74" s="51"/>
      <c r="AC74" s="576" t="b">
        <f t="shared" si="50"/>
        <v>0</v>
      </c>
      <c r="AD74" s="576" t="b">
        <f t="shared" si="51"/>
        <v>0</v>
      </c>
      <c r="AE74" s="583" t="b">
        <f t="shared" ca="1" si="30"/>
        <v>0</v>
      </c>
      <c r="AF74" s="583" t="b">
        <f t="shared" ca="1" si="46"/>
        <v>0</v>
      </c>
      <c r="AG74" s="583">
        <f t="shared" ca="1" si="47"/>
        <v>0</v>
      </c>
      <c r="AH74" s="581" t="b">
        <f t="shared" ca="1" si="31"/>
        <v>0</v>
      </c>
      <c r="AI74" s="584">
        <f t="shared" ca="1" si="48"/>
        <v>0</v>
      </c>
      <c r="AJ74" s="584" t="b">
        <f t="shared" ca="1" si="49"/>
        <v>0</v>
      </c>
      <c r="AK74" s="583" t="b">
        <f t="shared" ca="1" si="19"/>
        <v>0</v>
      </c>
      <c r="AL74" s="580" t="b">
        <f t="shared" ca="1" si="22"/>
        <v>0</v>
      </c>
      <c r="AM74" s="580" t="b">
        <f t="shared" ca="1" si="23"/>
        <v>0</v>
      </c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5.7" hidden="1" customHeight="1" x14ac:dyDescent="0.3">
      <c r="A75" s="479"/>
      <c r="B75" s="26">
        <f>'1. Studienberatung T.M.JJ'!B75</f>
        <v>0</v>
      </c>
      <c r="C75" s="576" t="b">
        <f t="shared" si="32"/>
        <v>0</v>
      </c>
      <c r="D75" s="380"/>
      <c r="E75" s="778" t="str">
        <f t="shared" ca="1" si="33"/>
        <v/>
      </c>
      <c r="F75" s="779"/>
      <c r="G75" s="87" t="str">
        <f t="shared" ca="1" si="34"/>
        <v/>
      </c>
      <c r="H75" s="87" t="str">
        <f t="shared" ca="1" si="35"/>
        <v/>
      </c>
      <c r="I75" s="87" t="str">
        <f t="shared" ca="1" si="36"/>
        <v/>
      </c>
      <c r="J75" s="379">
        <f t="shared" ca="1" si="37"/>
        <v>0</v>
      </c>
      <c r="K75" s="379">
        <f t="shared" ca="1" si="38"/>
        <v>0</v>
      </c>
      <c r="L75" s="379">
        <f t="shared" ca="1" si="39"/>
        <v>0</v>
      </c>
      <c r="M75" s="379">
        <f t="shared" ca="1" si="40"/>
        <v>0</v>
      </c>
      <c r="N75" s="230"/>
      <c r="O75" s="225">
        <f t="shared" ca="1" si="41"/>
        <v>0</v>
      </c>
      <c r="P75" s="225">
        <f t="shared" ca="1" si="42"/>
        <v>0</v>
      </c>
      <c r="Q75" s="225">
        <f t="shared" ca="1" si="43"/>
        <v>0</v>
      </c>
      <c r="R75" s="225">
        <f t="shared" ca="1" si="44"/>
        <v>0</v>
      </c>
      <c r="S75" s="32">
        <f t="shared" ca="1" si="52"/>
        <v>0</v>
      </c>
      <c r="T75" s="33">
        <f t="shared" ca="1" si="28"/>
        <v>0</v>
      </c>
      <c r="U75" s="33">
        <f t="shared" ca="1" si="53"/>
        <v>0</v>
      </c>
      <c r="V75" s="33"/>
      <c r="W75" s="231">
        <f t="shared" si="45"/>
        <v>0</v>
      </c>
      <c r="X75" s="51"/>
      <c r="Y75" s="51"/>
      <c r="Z75" s="51"/>
      <c r="AA75" s="51"/>
      <c r="AB75" s="51"/>
      <c r="AC75" s="576" t="b">
        <f t="shared" si="50"/>
        <v>0</v>
      </c>
      <c r="AD75" s="576" t="b">
        <f t="shared" si="51"/>
        <v>0</v>
      </c>
      <c r="AE75" s="583" t="b">
        <f t="shared" ca="1" si="30"/>
        <v>0</v>
      </c>
      <c r="AF75" s="583" t="b">
        <f t="shared" ca="1" si="46"/>
        <v>0</v>
      </c>
      <c r="AG75" s="583">
        <f t="shared" ca="1" si="47"/>
        <v>0</v>
      </c>
      <c r="AH75" s="581" t="b">
        <f t="shared" ca="1" si="31"/>
        <v>0</v>
      </c>
      <c r="AI75" s="584">
        <f t="shared" ca="1" si="48"/>
        <v>0</v>
      </c>
      <c r="AJ75" s="584" t="b">
        <f t="shared" ca="1" si="49"/>
        <v>0</v>
      </c>
      <c r="AK75" s="583" t="b">
        <f t="shared" ca="1" si="19"/>
        <v>0</v>
      </c>
      <c r="AL75" s="580" t="b">
        <f t="shared" ca="1" si="22"/>
        <v>0</v>
      </c>
      <c r="AM75" s="580" t="b">
        <f t="shared" ca="1" si="23"/>
        <v>0</v>
      </c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5.7" hidden="1" customHeight="1" x14ac:dyDescent="0.3">
      <c r="A76" s="479"/>
      <c r="B76" s="26">
        <f>'1. Studienberatung T.M.JJ'!B76</f>
        <v>0</v>
      </c>
      <c r="C76" s="576" t="b">
        <f t="shared" si="32"/>
        <v>0</v>
      </c>
      <c r="D76" s="380"/>
      <c r="E76" s="778" t="str">
        <f t="shared" ca="1" si="33"/>
        <v/>
      </c>
      <c r="F76" s="779"/>
      <c r="G76" s="87" t="str">
        <f t="shared" ca="1" si="34"/>
        <v/>
      </c>
      <c r="H76" s="87" t="str">
        <f t="shared" ca="1" si="35"/>
        <v/>
      </c>
      <c r="I76" s="87" t="str">
        <f t="shared" ca="1" si="36"/>
        <v/>
      </c>
      <c r="J76" s="379">
        <f t="shared" ca="1" si="37"/>
        <v>0</v>
      </c>
      <c r="K76" s="379">
        <f t="shared" ca="1" si="38"/>
        <v>0</v>
      </c>
      <c r="L76" s="379">
        <f t="shared" ca="1" si="39"/>
        <v>0</v>
      </c>
      <c r="M76" s="379">
        <f t="shared" ca="1" si="40"/>
        <v>0</v>
      </c>
      <c r="N76" s="230"/>
      <c r="O76" s="225">
        <f t="shared" ca="1" si="41"/>
        <v>0</v>
      </c>
      <c r="P76" s="225">
        <f t="shared" ca="1" si="42"/>
        <v>0</v>
      </c>
      <c r="Q76" s="225">
        <f t="shared" ca="1" si="43"/>
        <v>0</v>
      </c>
      <c r="R76" s="225">
        <f t="shared" ca="1" si="44"/>
        <v>0</v>
      </c>
      <c r="S76" s="32">
        <f t="shared" ca="1" si="52"/>
        <v>0</v>
      </c>
      <c r="T76" s="33">
        <f t="shared" ca="1" si="28"/>
        <v>0</v>
      </c>
      <c r="U76" s="33">
        <f t="shared" ca="1" si="53"/>
        <v>0</v>
      </c>
      <c r="V76" s="33"/>
      <c r="W76" s="231">
        <f t="shared" si="45"/>
        <v>0</v>
      </c>
      <c r="X76" s="51"/>
      <c r="Y76" s="51"/>
      <c r="Z76" s="51"/>
      <c r="AA76" s="51"/>
      <c r="AB76" s="51"/>
      <c r="AC76" s="576" t="b">
        <f t="shared" si="50"/>
        <v>0</v>
      </c>
      <c r="AD76" s="576" t="b">
        <f t="shared" si="51"/>
        <v>0</v>
      </c>
      <c r="AE76" s="583" t="b">
        <f t="shared" ca="1" si="30"/>
        <v>0</v>
      </c>
      <c r="AF76" s="583" t="b">
        <f t="shared" ca="1" si="46"/>
        <v>0</v>
      </c>
      <c r="AG76" s="583">
        <f t="shared" ca="1" si="47"/>
        <v>0</v>
      </c>
      <c r="AH76" s="581" t="b">
        <f t="shared" ca="1" si="31"/>
        <v>0</v>
      </c>
      <c r="AI76" s="584">
        <f t="shared" ca="1" si="48"/>
        <v>0</v>
      </c>
      <c r="AJ76" s="584" t="b">
        <f t="shared" ca="1" si="49"/>
        <v>0</v>
      </c>
      <c r="AK76" s="583" t="b">
        <f t="shared" ca="1" si="19"/>
        <v>0</v>
      </c>
      <c r="AL76" s="580" t="b">
        <f t="shared" ca="1" si="22"/>
        <v>0</v>
      </c>
      <c r="AM76" s="580" t="b">
        <f t="shared" ca="1" si="23"/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5.7" hidden="1" customHeight="1" x14ac:dyDescent="0.3">
      <c r="A77" s="479"/>
      <c r="B77" s="26">
        <f>'1. Studienberatung T.M.JJ'!B77</f>
        <v>0</v>
      </c>
      <c r="C77" s="576" t="b">
        <f t="shared" si="32"/>
        <v>0</v>
      </c>
      <c r="D77" s="380"/>
      <c r="E77" s="778" t="str">
        <f t="shared" ca="1" si="33"/>
        <v/>
      </c>
      <c r="F77" s="779"/>
      <c r="G77" s="87" t="str">
        <f t="shared" ca="1" si="34"/>
        <v/>
      </c>
      <c r="H77" s="87" t="str">
        <f t="shared" ca="1" si="35"/>
        <v/>
      </c>
      <c r="I77" s="87" t="str">
        <f t="shared" ca="1" si="36"/>
        <v/>
      </c>
      <c r="J77" s="379">
        <f t="shared" ca="1" si="37"/>
        <v>0</v>
      </c>
      <c r="K77" s="379">
        <f t="shared" ca="1" si="38"/>
        <v>0</v>
      </c>
      <c r="L77" s="379">
        <f t="shared" ca="1" si="39"/>
        <v>0</v>
      </c>
      <c r="M77" s="379">
        <f t="shared" ca="1" si="40"/>
        <v>0</v>
      </c>
      <c r="N77" s="230"/>
      <c r="O77" s="225">
        <f t="shared" ca="1" si="41"/>
        <v>0</v>
      </c>
      <c r="P77" s="225">
        <f t="shared" ca="1" si="42"/>
        <v>0</v>
      </c>
      <c r="Q77" s="225">
        <f t="shared" ca="1" si="43"/>
        <v>0</v>
      </c>
      <c r="R77" s="225">
        <f t="shared" ca="1" si="44"/>
        <v>0</v>
      </c>
      <c r="S77" s="32">
        <f t="shared" ca="1" si="52"/>
        <v>0</v>
      </c>
      <c r="T77" s="33">
        <f t="shared" ca="1" si="28"/>
        <v>0</v>
      </c>
      <c r="U77" s="33">
        <f t="shared" ca="1" si="53"/>
        <v>0</v>
      </c>
      <c r="V77" s="33"/>
      <c r="W77" s="231">
        <f t="shared" si="45"/>
        <v>0</v>
      </c>
      <c r="X77" s="51"/>
      <c r="Y77" s="51"/>
      <c r="Z77" s="51"/>
      <c r="AA77" s="51"/>
      <c r="AB77" s="51"/>
      <c r="AC77" s="576" t="b">
        <f t="shared" si="50"/>
        <v>0</v>
      </c>
      <c r="AD77" s="576" t="b">
        <f t="shared" si="51"/>
        <v>0</v>
      </c>
      <c r="AE77" s="583" t="b">
        <f t="shared" ca="1" si="30"/>
        <v>0</v>
      </c>
      <c r="AF77" s="583" t="b">
        <f t="shared" ca="1" si="46"/>
        <v>0</v>
      </c>
      <c r="AG77" s="583">
        <f t="shared" ca="1" si="47"/>
        <v>0</v>
      </c>
      <c r="AH77" s="581" t="b">
        <f t="shared" ca="1" si="31"/>
        <v>0</v>
      </c>
      <c r="AI77" s="584">
        <f t="shared" ca="1" si="48"/>
        <v>0</v>
      </c>
      <c r="AJ77" s="584" t="b">
        <f t="shared" ca="1" si="49"/>
        <v>0</v>
      </c>
      <c r="AK77" s="583" t="b">
        <f t="shared" ca="1" si="19"/>
        <v>0</v>
      </c>
      <c r="AL77" s="580" t="b">
        <f t="shared" ca="1" si="22"/>
        <v>0</v>
      </c>
      <c r="AM77" s="580" t="b">
        <f t="shared" ca="1" si="23"/>
        <v>0</v>
      </c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5.7" hidden="1" customHeight="1" x14ac:dyDescent="0.3">
      <c r="A78" s="479"/>
      <c r="B78" s="26">
        <f>'1. Studienberatung T.M.JJ'!B78</f>
        <v>0</v>
      </c>
      <c r="C78" s="576" t="b">
        <f t="shared" si="32"/>
        <v>0</v>
      </c>
      <c r="D78" s="380"/>
      <c r="E78" s="778" t="str">
        <f t="shared" ca="1" si="33"/>
        <v/>
      </c>
      <c r="F78" s="779"/>
      <c r="G78" s="87" t="str">
        <f t="shared" ca="1" si="34"/>
        <v/>
      </c>
      <c r="H78" s="87" t="str">
        <f t="shared" ca="1" si="35"/>
        <v/>
      </c>
      <c r="I78" s="87" t="str">
        <f t="shared" ca="1" si="36"/>
        <v/>
      </c>
      <c r="J78" s="379">
        <f t="shared" ca="1" si="37"/>
        <v>0</v>
      </c>
      <c r="K78" s="379">
        <f t="shared" ca="1" si="38"/>
        <v>0</v>
      </c>
      <c r="L78" s="379">
        <f t="shared" ca="1" si="39"/>
        <v>0</v>
      </c>
      <c r="M78" s="379">
        <f t="shared" ca="1" si="40"/>
        <v>0</v>
      </c>
      <c r="N78" s="230"/>
      <c r="O78" s="225">
        <f t="shared" ca="1" si="41"/>
        <v>0</v>
      </c>
      <c r="P78" s="225">
        <f t="shared" ca="1" si="42"/>
        <v>0</v>
      </c>
      <c r="Q78" s="225">
        <f t="shared" ca="1" si="43"/>
        <v>0</v>
      </c>
      <c r="R78" s="225">
        <f t="shared" ca="1" si="44"/>
        <v>0</v>
      </c>
      <c r="S78" s="32">
        <f t="shared" ca="1" si="52"/>
        <v>0</v>
      </c>
      <c r="T78" s="33">
        <f t="shared" ca="1" si="28"/>
        <v>0</v>
      </c>
      <c r="U78" s="33">
        <f t="shared" ca="1" si="53"/>
        <v>0</v>
      </c>
      <c r="V78" s="33"/>
      <c r="W78" s="231">
        <f t="shared" si="45"/>
        <v>0</v>
      </c>
      <c r="X78" s="51"/>
      <c r="Y78" s="51"/>
      <c r="Z78" s="51"/>
      <c r="AA78" s="51"/>
      <c r="AB78" s="51"/>
      <c r="AC78" s="576" t="b">
        <f t="shared" si="50"/>
        <v>0</v>
      </c>
      <c r="AD78" s="576" t="b">
        <f t="shared" si="51"/>
        <v>0</v>
      </c>
      <c r="AE78" s="583" t="b">
        <f t="shared" ca="1" si="30"/>
        <v>0</v>
      </c>
      <c r="AF78" s="583" t="b">
        <f t="shared" ca="1" si="46"/>
        <v>0</v>
      </c>
      <c r="AG78" s="583">
        <f t="shared" ca="1" si="47"/>
        <v>0</v>
      </c>
      <c r="AH78" s="581" t="b">
        <f t="shared" ca="1" si="31"/>
        <v>0</v>
      </c>
      <c r="AI78" s="584">
        <f t="shared" ca="1" si="48"/>
        <v>0</v>
      </c>
      <c r="AJ78" s="584" t="b">
        <f t="shared" ca="1" si="49"/>
        <v>0</v>
      </c>
      <c r="AK78" s="583" t="b">
        <f t="shared" ca="1" si="19"/>
        <v>0</v>
      </c>
      <c r="AL78" s="580" t="b">
        <f t="shared" ca="1" si="22"/>
        <v>0</v>
      </c>
      <c r="AM78" s="580" t="b">
        <f t="shared" ca="1" si="23"/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5.7" hidden="1" customHeight="1" x14ac:dyDescent="0.3">
      <c r="A79" s="479"/>
      <c r="B79" s="26">
        <f>'1. Studienberatung T.M.JJ'!B79</f>
        <v>0</v>
      </c>
      <c r="C79" s="576" t="b">
        <f t="shared" si="32"/>
        <v>0</v>
      </c>
      <c r="D79" s="380"/>
      <c r="E79" s="778" t="str">
        <f t="shared" ca="1" si="33"/>
        <v/>
      </c>
      <c r="F79" s="779"/>
      <c r="G79" s="87" t="str">
        <f t="shared" ca="1" si="34"/>
        <v/>
      </c>
      <c r="H79" s="87" t="str">
        <f t="shared" ca="1" si="35"/>
        <v/>
      </c>
      <c r="I79" s="87" t="str">
        <f t="shared" ca="1" si="36"/>
        <v/>
      </c>
      <c r="J79" s="379">
        <f t="shared" ca="1" si="37"/>
        <v>0</v>
      </c>
      <c r="K79" s="379">
        <f t="shared" ca="1" si="38"/>
        <v>0</v>
      </c>
      <c r="L79" s="379">
        <f t="shared" ca="1" si="39"/>
        <v>0</v>
      </c>
      <c r="M79" s="379">
        <f t="shared" ca="1" si="40"/>
        <v>0</v>
      </c>
      <c r="N79" s="230"/>
      <c r="O79" s="225">
        <f t="shared" ca="1" si="41"/>
        <v>0</v>
      </c>
      <c r="P79" s="225">
        <f t="shared" ca="1" si="42"/>
        <v>0</v>
      </c>
      <c r="Q79" s="225">
        <f t="shared" ca="1" si="43"/>
        <v>0</v>
      </c>
      <c r="R79" s="225">
        <f t="shared" ca="1" si="44"/>
        <v>0</v>
      </c>
      <c r="S79" s="32">
        <f t="shared" ca="1" si="52"/>
        <v>0</v>
      </c>
      <c r="T79" s="33">
        <f t="shared" ca="1" si="28"/>
        <v>0</v>
      </c>
      <c r="U79" s="33">
        <f t="shared" ca="1" si="53"/>
        <v>0</v>
      </c>
      <c r="V79" s="33"/>
      <c r="W79" s="231">
        <f t="shared" si="45"/>
        <v>0</v>
      </c>
      <c r="X79" s="51"/>
      <c r="Y79" s="51"/>
      <c r="Z79" s="51"/>
      <c r="AA79" s="51"/>
      <c r="AB79" s="51"/>
      <c r="AC79" s="576" t="b">
        <f t="shared" si="50"/>
        <v>0</v>
      </c>
      <c r="AD79" s="576" t="b">
        <f t="shared" si="51"/>
        <v>0</v>
      </c>
      <c r="AE79" s="583" t="b">
        <f t="shared" ca="1" si="30"/>
        <v>0</v>
      </c>
      <c r="AF79" s="583" t="b">
        <f t="shared" ca="1" si="46"/>
        <v>0</v>
      </c>
      <c r="AG79" s="583">
        <f t="shared" ca="1" si="47"/>
        <v>0</v>
      </c>
      <c r="AH79" s="581" t="b">
        <f t="shared" ca="1" si="31"/>
        <v>0</v>
      </c>
      <c r="AI79" s="584">
        <f t="shared" ca="1" si="48"/>
        <v>0</v>
      </c>
      <c r="AJ79" s="584" t="b">
        <f t="shared" ca="1" si="49"/>
        <v>0</v>
      </c>
      <c r="AK79" s="583" t="b">
        <f t="shared" ca="1" si="19"/>
        <v>0</v>
      </c>
      <c r="AL79" s="580" t="b">
        <f t="shared" ca="1" si="22"/>
        <v>0</v>
      </c>
      <c r="AM79" s="580" t="b">
        <f t="shared" ca="1" si="23"/>
        <v>0</v>
      </c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5.7" hidden="1" customHeight="1" x14ac:dyDescent="0.3">
      <c r="A80" s="479"/>
      <c r="B80" s="26">
        <f>'1. Studienberatung T.M.JJ'!B80</f>
        <v>0</v>
      </c>
      <c r="C80" s="576" t="b">
        <f t="shared" si="32"/>
        <v>0</v>
      </c>
      <c r="D80" s="380"/>
      <c r="E80" s="778" t="str">
        <f t="shared" ca="1" si="33"/>
        <v/>
      </c>
      <c r="F80" s="779"/>
      <c r="G80" s="87" t="str">
        <f t="shared" ca="1" si="34"/>
        <v/>
      </c>
      <c r="H80" s="87" t="str">
        <f t="shared" ca="1" si="35"/>
        <v/>
      </c>
      <c r="I80" s="87" t="str">
        <f t="shared" ca="1" si="36"/>
        <v/>
      </c>
      <c r="J80" s="379">
        <f t="shared" ca="1" si="37"/>
        <v>0</v>
      </c>
      <c r="K80" s="379">
        <f t="shared" ca="1" si="38"/>
        <v>0</v>
      </c>
      <c r="L80" s="379">
        <f t="shared" ca="1" si="39"/>
        <v>0</v>
      </c>
      <c r="M80" s="379">
        <f t="shared" ca="1" si="40"/>
        <v>0</v>
      </c>
      <c r="N80" s="230"/>
      <c r="O80" s="225">
        <f t="shared" ca="1" si="41"/>
        <v>0</v>
      </c>
      <c r="P80" s="225">
        <f t="shared" ca="1" si="42"/>
        <v>0</v>
      </c>
      <c r="Q80" s="225">
        <f t="shared" ca="1" si="43"/>
        <v>0</v>
      </c>
      <c r="R80" s="225">
        <f t="shared" ca="1" si="44"/>
        <v>0</v>
      </c>
      <c r="S80" s="32">
        <f t="shared" ca="1" si="52"/>
        <v>0</v>
      </c>
      <c r="T80" s="33">
        <f t="shared" ca="1" si="28"/>
        <v>0</v>
      </c>
      <c r="U80" s="33">
        <f t="shared" ca="1" si="53"/>
        <v>0</v>
      </c>
      <c r="V80" s="33"/>
      <c r="W80" s="231">
        <f t="shared" si="45"/>
        <v>0</v>
      </c>
      <c r="X80" s="51"/>
      <c r="Y80" s="51"/>
      <c r="Z80" s="51"/>
      <c r="AA80" s="51"/>
      <c r="AB80" s="51"/>
      <c r="AC80" s="576" t="b">
        <f t="shared" si="50"/>
        <v>0</v>
      </c>
      <c r="AD80" s="576" t="b">
        <f t="shared" si="51"/>
        <v>0</v>
      </c>
      <c r="AE80" s="583" t="b">
        <f t="shared" ca="1" si="30"/>
        <v>0</v>
      </c>
      <c r="AF80" s="583" t="b">
        <f t="shared" ca="1" si="46"/>
        <v>0</v>
      </c>
      <c r="AG80" s="583">
        <f t="shared" ca="1" si="47"/>
        <v>0</v>
      </c>
      <c r="AH80" s="581" t="b">
        <f t="shared" ca="1" si="31"/>
        <v>0</v>
      </c>
      <c r="AI80" s="584">
        <f t="shared" ca="1" si="48"/>
        <v>0</v>
      </c>
      <c r="AJ80" s="584" t="b">
        <f t="shared" ca="1" si="49"/>
        <v>0</v>
      </c>
      <c r="AK80" s="583" t="b">
        <f t="shared" ca="1" si="19"/>
        <v>0</v>
      </c>
      <c r="AL80" s="580" t="b">
        <f t="shared" ca="1" si="22"/>
        <v>0</v>
      </c>
      <c r="AM80" s="580" t="b">
        <f t="shared" ca="1" si="23"/>
        <v>0</v>
      </c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5.7" hidden="1" customHeight="1" x14ac:dyDescent="0.3">
      <c r="A81" s="479"/>
      <c r="B81" s="26">
        <f>'1. Studienberatung T.M.JJ'!B81</f>
        <v>0</v>
      </c>
      <c r="C81" s="576" t="b">
        <f t="shared" si="32"/>
        <v>0</v>
      </c>
      <c r="D81" s="380"/>
      <c r="E81" s="778" t="str">
        <f t="shared" ca="1" si="33"/>
        <v/>
      </c>
      <c r="F81" s="779"/>
      <c r="G81" s="87" t="str">
        <f t="shared" ca="1" si="34"/>
        <v/>
      </c>
      <c r="H81" s="87" t="str">
        <f t="shared" ca="1" si="35"/>
        <v/>
      </c>
      <c r="I81" s="87" t="str">
        <f t="shared" ca="1" si="36"/>
        <v/>
      </c>
      <c r="J81" s="379">
        <f t="shared" ca="1" si="37"/>
        <v>0</v>
      </c>
      <c r="K81" s="379">
        <f t="shared" ca="1" si="38"/>
        <v>0</v>
      </c>
      <c r="L81" s="379">
        <f t="shared" ca="1" si="39"/>
        <v>0</v>
      </c>
      <c r="M81" s="379">
        <f t="shared" ca="1" si="40"/>
        <v>0</v>
      </c>
      <c r="N81" s="230"/>
      <c r="O81" s="225">
        <f t="shared" ca="1" si="41"/>
        <v>0</v>
      </c>
      <c r="P81" s="225">
        <f t="shared" ca="1" si="42"/>
        <v>0</v>
      </c>
      <c r="Q81" s="225">
        <f t="shared" ca="1" si="43"/>
        <v>0</v>
      </c>
      <c r="R81" s="225">
        <f t="shared" ca="1" si="44"/>
        <v>0</v>
      </c>
      <c r="S81" s="32">
        <f t="shared" ca="1" si="52"/>
        <v>0</v>
      </c>
      <c r="T81" s="33">
        <f t="shared" ca="1" si="28"/>
        <v>0</v>
      </c>
      <c r="U81" s="33">
        <f t="shared" ca="1" si="53"/>
        <v>0</v>
      </c>
      <c r="V81" s="33"/>
      <c r="W81" s="231">
        <f t="shared" si="45"/>
        <v>0</v>
      </c>
      <c r="X81" s="51"/>
      <c r="Y81" s="51"/>
      <c r="Z81" s="51"/>
      <c r="AA81" s="51"/>
      <c r="AB81" s="51"/>
      <c r="AC81" s="576" t="b">
        <f t="shared" si="50"/>
        <v>0</v>
      </c>
      <c r="AD81" s="576" t="b">
        <f t="shared" si="51"/>
        <v>0</v>
      </c>
      <c r="AE81" s="583" t="b">
        <f t="shared" ca="1" si="30"/>
        <v>0</v>
      </c>
      <c r="AF81" s="583" t="b">
        <f t="shared" ca="1" si="46"/>
        <v>0</v>
      </c>
      <c r="AG81" s="583">
        <f t="shared" ca="1" si="47"/>
        <v>0</v>
      </c>
      <c r="AH81" s="581" t="b">
        <f t="shared" ca="1" si="31"/>
        <v>0</v>
      </c>
      <c r="AI81" s="584">
        <f t="shared" ca="1" si="48"/>
        <v>0</v>
      </c>
      <c r="AJ81" s="584" t="b">
        <f t="shared" ca="1" si="49"/>
        <v>0</v>
      </c>
      <c r="AK81" s="583" t="b">
        <f t="shared" ca="1" si="19"/>
        <v>0</v>
      </c>
      <c r="AL81" s="580" t="b">
        <f t="shared" ca="1" si="22"/>
        <v>0</v>
      </c>
      <c r="AM81" s="580" t="b">
        <f t="shared" ca="1" si="23"/>
        <v>0</v>
      </c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5.7" hidden="1" customHeight="1" x14ac:dyDescent="0.3">
      <c r="A82" s="479"/>
      <c r="B82" s="26">
        <f>'1. Studienberatung T.M.JJ'!B82</f>
        <v>0</v>
      </c>
      <c r="C82" s="576" t="b">
        <f t="shared" si="32"/>
        <v>0</v>
      </c>
      <c r="D82" s="380"/>
      <c r="E82" s="778" t="str">
        <f t="shared" ca="1" si="33"/>
        <v/>
      </c>
      <c r="F82" s="779"/>
      <c r="G82" s="87" t="str">
        <f t="shared" ca="1" si="34"/>
        <v/>
      </c>
      <c r="H82" s="87" t="str">
        <f t="shared" ca="1" si="35"/>
        <v/>
      </c>
      <c r="I82" s="87" t="str">
        <f t="shared" ca="1" si="36"/>
        <v/>
      </c>
      <c r="J82" s="379">
        <f t="shared" ca="1" si="37"/>
        <v>0</v>
      </c>
      <c r="K82" s="379">
        <f t="shared" ca="1" si="38"/>
        <v>0</v>
      </c>
      <c r="L82" s="379">
        <f t="shared" ca="1" si="39"/>
        <v>0</v>
      </c>
      <c r="M82" s="379">
        <f t="shared" ca="1" si="40"/>
        <v>0</v>
      </c>
      <c r="N82" s="230"/>
      <c r="O82" s="225">
        <f t="shared" ca="1" si="41"/>
        <v>0</v>
      </c>
      <c r="P82" s="225">
        <f t="shared" ca="1" si="42"/>
        <v>0</v>
      </c>
      <c r="Q82" s="225">
        <f t="shared" ca="1" si="43"/>
        <v>0</v>
      </c>
      <c r="R82" s="225">
        <f t="shared" ca="1" si="44"/>
        <v>0</v>
      </c>
      <c r="S82" s="32">
        <f t="shared" ca="1" si="52"/>
        <v>0</v>
      </c>
      <c r="T82" s="33">
        <f t="shared" ca="1" si="28"/>
        <v>0</v>
      </c>
      <c r="U82" s="33">
        <f t="shared" ca="1" si="53"/>
        <v>0</v>
      </c>
      <c r="V82" s="33"/>
      <c r="W82" s="231">
        <f t="shared" si="45"/>
        <v>0</v>
      </c>
      <c r="X82" s="51"/>
      <c r="Y82" s="51"/>
      <c r="Z82" s="51"/>
      <c r="AA82" s="51"/>
      <c r="AB82" s="51"/>
      <c r="AC82" s="576" t="b">
        <f t="shared" si="50"/>
        <v>0</v>
      </c>
      <c r="AD82" s="576" t="b">
        <f t="shared" si="51"/>
        <v>0</v>
      </c>
      <c r="AE82" s="583" t="b">
        <f t="shared" ca="1" si="30"/>
        <v>0</v>
      </c>
      <c r="AF82" s="583" t="b">
        <f t="shared" ca="1" si="46"/>
        <v>0</v>
      </c>
      <c r="AG82" s="583">
        <f t="shared" ca="1" si="47"/>
        <v>0</v>
      </c>
      <c r="AH82" s="581" t="b">
        <f t="shared" ca="1" si="31"/>
        <v>0</v>
      </c>
      <c r="AI82" s="584">
        <f t="shared" ca="1" si="48"/>
        <v>0</v>
      </c>
      <c r="AJ82" s="584" t="b">
        <f t="shared" ca="1" si="49"/>
        <v>0</v>
      </c>
      <c r="AK82" s="583" t="b">
        <f t="shared" ca="1" si="19"/>
        <v>0</v>
      </c>
      <c r="AL82" s="580" t="b">
        <f t="shared" ca="1" si="22"/>
        <v>0</v>
      </c>
      <c r="AM82" s="580" t="b">
        <f t="shared" ca="1" si="23"/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ht="15.7" hidden="1" customHeight="1" x14ac:dyDescent="0.3">
      <c r="A83" s="479"/>
      <c r="B83" s="26">
        <f>'1. Studienberatung T.M.JJ'!B83</f>
        <v>0</v>
      </c>
      <c r="C83" s="576" t="b">
        <f t="shared" si="32"/>
        <v>0</v>
      </c>
      <c r="D83" s="380"/>
      <c r="E83" s="778" t="str">
        <f t="shared" ca="1" si="33"/>
        <v/>
      </c>
      <c r="F83" s="779"/>
      <c r="G83" s="87" t="str">
        <f t="shared" ca="1" si="34"/>
        <v/>
      </c>
      <c r="H83" s="87" t="str">
        <f t="shared" ca="1" si="35"/>
        <v/>
      </c>
      <c r="I83" s="87" t="str">
        <f t="shared" ca="1" si="36"/>
        <v/>
      </c>
      <c r="J83" s="379">
        <f t="shared" ca="1" si="37"/>
        <v>0</v>
      </c>
      <c r="K83" s="379">
        <f t="shared" ca="1" si="38"/>
        <v>0</v>
      </c>
      <c r="L83" s="379">
        <f t="shared" ca="1" si="39"/>
        <v>0</v>
      </c>
      <c r="M83" s="379">
        <f t="shared" ca="1" si="40"/>
        <v>0</v>
      </c>
      <c r="N83" s="230"/>
      <c r="O83" s="225">
        <f t="shared" ca="1" si="41"/>
        <v>0</v>
      </c>
      <c r="P83" s="225">
        <f t="shared" ca="1" si="42"/>
        <v>0</v>
      </c>
      <c r="Q83" s="225">
        <f t="shared" ca="1" si="43"/>
        <v>0</v>
      </c>
      <c r="R83" s="225">
        <f t="shared" ca="1" si="44"/>
        <v>0</v>
      </c>
      <c r="S83" s="32">
        <f t="shared" ca="1" si="52"/>
        <v>0</v>
      </c>
      <c r="T83" s="33">
        <f t="shared" ca="1" si="28"/>
        <v>0</v>
      </c>
      <c r="U83" s="33">
        <f t="shared" ca="1" si="53"/>
        <v>0</v>
      </c>
      <c r="V83" s="33"/>
      <c r="W83" s="231">
        <f t="shared" si="45"/>
        <v>0</v>
      </c>
      <c r="X83" s="51"/>
      <c r="Y83" s="51"/>
      <c r="Z83" s="51"/>
      <c r="AA83" s="51"/>
      <c r="AB83" s="51"/>
      <c r="AC83" s="576" t="b">
        <f t="shared" si="50"/>
        <v>0</v>
      </c>
      <c r="AD83" s="576" t="b">
        <f t="shared" si="51"/>
        <v>0</v>
      </c>
      <c r="AE83" s="583" t="b">
        <f t="shared" ca="1" si="30"/>
        <v>0</v>
      </c>
      <c r="AF83" s="583" t="b">
        <f t="shared" ca="1" si="46"/>
        <v>0</v>
      </c>
      <c r="AG83" s="583">
        <f t="shared" ca="1" si="47"/>
        <v>0</v>
      </c>
      <c r="AH83" s="581" t="b">
        <f t="shared" ca="1" si="31"/>
        <v>0</v>
      </c>
      <c r="AI83" s="584">
        <f t="shared" ca="1" si="48"/>
        <v>0</v>
      </c>
      <c r="AJ83" s="584" t="b">
        <f t="shared" ca="1" si="49"/>
        <v>0</v>
      </c>
      <c r="AK83" s="583" t="b">
        <f t="shared" ca="1" si="19"/>
        <v>0</v>
      </c>
      <c r="AL83" s="580" t="b">
        <f t="shared" ca="1" si="22"/>
        <v>0</v>
      </c>
      <c r="AM83" s="580" t="b">
        <f t="shared" ca="1" si="23"/>
        <v>0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ht="15.7" customHeight="1" x14ac:dyDescent="0.3">
      <c r="A84" s="479"/>
      <c r="C84" s="71"/>
      <c r="D84" s="576"/>
      <c r="E84" s="775"/>
      <c r="F84" s="776"/>
      <c r="G84" s="89"/>
      <c r="H84" s="89"/>
      <c r="I84" s="89"/>
      <c r="J84" s="220"/>
      <c r="K84" s="220"/>
      <c r="L84" s="220"/>
      <c r="M84" s="220"/>
      <c r="N84" s="230"/>
      <c r="O84" s="226"/>
      <c r="P84" s="226"/>
      <c r="Q84" s="226"/>
      <c r="R84" s="226"/>
      <c r="S84" s="32">
        <f t="shared" si="52"/>
        <v>0</v>
      </c>
      <c r="T84" s="33">
        <f t="shared" si="28"/>
        <v>0</v>
      </c>
      <c r="U84" s="33">
        <f t="shared" si="53"/>
        <v>0</v>
      </c>
      <c r="V84" s="33"/>
      <c r="W84" s="51"/>
      <c r="X84" s="51"/>
      <c r="Y84" s="69"/>
      <c r="Z84" s="51"/>
      <c r="AA84" s="51"/>
      <c r="AB84" s="51"/>
      <c r="AC84" s="576"/>
      <c r="AD84" s="576"/>
      <c r="AF84" s="52"/>
      <c r="AG84" s="52"/>
      <c r="AH84"/>
      <c r="AI84"/>
      <c r="AJ84"/>
      <c r="AK84" s="52"/>
      <c r="AL84" s="52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ht="15.7" customHeight="1" x14ac:dyDescent="0.3">
      <c r="A85" s="479"/>
      <c r="C85" s="71"/>
      <c r="D85" s="576"/>
      <c r="E85" s="775"/>
      <c r="F85" s="776"/>
      <c r="G85" s="89"/>
      <c r="H85" s="89"/>
      <c r="I85" s="89"/>
      <c r="J85" s="220"/>
      <c r="K85" s="220"/>
      <c r="L85" s="220"/>
      <c r="M85" s="220"/>
      <c r="N85" s="230"/>
      <c r="O85" s="226"/>
      <c r="P85" s="226"/>
      <c r="Q85" s="226"/>
      <c r="R85" s="226"/>
      <c r="S85" s="32">
        <f t="shared" si="52"/>
        <v>0</v>
      </c>
      <c r="T85" s="33">
        <f t="shared" si="28"/>
        <v>0</v>
      </c>
      <c r="U85" s="33">
        <f t="shared" si="53"/>
        <v>0</v>
      </c>
      <c r="V85" s="33"/>
      <c r="W85" s="51"/>
      <c r="X85" s="51"/>
      <c r="Y85" s="69"/>
      <c r="Z85" s="51"/>
      <c r="AA85" s="51"/>
      <c r="AB85" s="51"/>
      <c r="AC85" s="576"/>
      <c r="AD85" s="576"/>
      <c r="AF85" s="52"/>
      <c r="AG85" s="52"/>
      <c r="AH85"/>
      <c r="AI85"/>
      <c r="AJ85"/>
      <c r="AK85" s="52"/>
      <c r="AL85" s="52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ht="15.7" customHeight="1" x14ac:dyDescent="0.3">
      <c r="A86" s="479"/>
      <c r="C86" s="71"/>
      <c r="D86" s="576"/>
      <c r="E86" s="775"/>
      <c r="F86" s="776"/>
      <c r="G86" s="89"/>
      <c r="H86" s="89"/>
      <c r="I86" s="89"/>
      <c r="J86" s="220"/>
      <c r="K86" s="220"/>
      <c r="L86" s="220"/>
      <c r="M86" s="220"/>
      <c r="N86" s="230"/>
      <c r="O86" s="226"/>
      <c r="P86" s="226"/>
      <c r="Q86" s="226"/>
      <c r="R86" s="226"/>
      <c r="S86" s="32">
        <f t="shared" si="52"/>
        <v>0</v>
      </c>
      <c r="T86" s="33">
        <f t="shared" si="28"/>
        <v>0</v>
      </c>
      <c r="U86" s="33">
        <f t="shared" si="53"/>
        <v>0</v>
      </c>
      <c r="V86" s="33"/>
      <c r="W86" s="51"/>
      <c r="X86" s="51"/>
      <c r="Y86" s="69"/>
      <c r="Z86" s="51"/>
      <c r="AA86" s="51"/>
      <c r="AB86" s="51"/>
      <c r="AC86" s="576"/>
      <c r="AD86" s="576"/>
      <c r="AF86" s="52"/>
      <c r="AG86" s="52"/>
      <c r="AH86"/>
      <c r="AI86"/>
      <c r="AJ86"/>
      <c r="AK86" s="52"/>
      <c r="AL86" s="52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ht="15.7" customHeight="1" x14ac:dyDescent="0.3">
      <c r="A87" s="479"/>
      <c r="C87" s="71"/>
      <c r="D87" s="576"/>
      <c r="E87" s="775"/>
      <c r="F87" s="776"/>
      <c r="G87" s="89"/>
      <c r="H87" s="89"/>
      <c r="I87" s="89"/>
      <c r="J87" s="220"/>
      <c r="K87" s="220"/>
      <c r="L87" s="220"/>
      <c r="M87" s="220"/>
      <c r="N87" s="230"/>
      <c r="O87" s="226"/>
      <c r="P87" s="226"/>
      <c r="Q87" s="226"/>
      <c r="R87" s="226"/>
      <c r="S87" s="32">
        <f t="shared" si="52"/>
        <v>0</v>
      </c>
      <c r="T87" s="33">
        <f t="shared" si="28"/>
        <v>0</v>
      </c>
      <c r="U87" s="33">
        <f t="shared" si="53"/>
        <v>0</v>
      </c>
      <c r="V87" s="33"/>
      <c r="W87" s="51"/>
      <c r="X87" s="51"/>
      <c r="Y87" s="69"/>
      <c r="Z87" s="69"/>
      <c r="AA87" s="69"/>
      <c r="AB87" s="51"/>
      <c r="AC87" s="576"/>
      <c r="AD87" s="576"/>
      <c r="AF87" s="52"/>
      <c r="AG87" s="52"/>
      <c r="AH87"/>
      <c r="AI87"/>
      <c r="AJ87"/>
      <c r="AK87" s="52"/>
      <c r="AL87" s="52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15.7" customHeight="1" x14ac:dyDescent="0.3">
      <c r="A88" s="479"/>
      <c r="C88" s="71"/>
      <c r="D88" s="576"/>
      <c r="E88" s="775"/>
      <c r="F88" s="776"/>
      <c r="G88" s="89"/>
      <c r="H88" s="89"/>
      <c r="I88" s="89"/>
      <c r="J88" s="220"/>
      <c r="K88" s="220"/>
      <c r="L88" s="220"/>
      <c r="M88" s="220"/>
      <c r="N88" s="230"/>
      <c r="O88" s="226"/>
      <c r="P88" s="226"/>
      <c r="Q88" s="226"/>
      <c r="R88" s="226"/>
      <c r="S88" s="32">
        <f t="shared" si="52"/>
        <v>0</v>
      </c>
      <c r="T88" s="33">
        <f t="shared" si="28"/>
        <v>0</v>
      </c>
      <c r="U88" s="33">
        <f t="shared" si="53"/>
        <v>0</v>
      </c>
      <c r="V88" s="33"/>
      <c r="W88" s="51"/>
      <c r="X88" s="51"/>
      <c r="Y88" s="51"/>
      <c r="Z88" s="51"/>
      <c r="AA88" s="51"/>
      <c r="AB88" s="51"/>
      <c r="AC88" s="576"/>
      <c r="AD88" s="576"/>
      <c r="AF88" s="52"/>
      <c r="AG88" s="52"/>
      <c r="AH88"/>
      <c r="AI88"/>
      <c r="AJ88"/>
      <c r="AK88" s="52"/>
      <c r="AL88" s="52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15.7" customHeight="1" x14ac:dyDescent="0.3">
      <c r="A89" s="479"/>
      <c r="C89" s="71"/>
      <c r="D89" s="576"/>
      <c r="E89" s="775"/>
      <c r="F89" s="776"/>
      <c r="G89" s="89"/>
      <c r="H89" s="89"/>
      <c r="I89" s="89"/>
      <c r="J89" s="220"/>
      <c r="K89" s="220"/>
      <c r="L89" s="220"/>
      <c r="M89" s="220"/>
      <c r="N89" s="230"/>
      <c r="O89" s="226"/>
      <c r="P89" s="226"/>
      <c r="Q89" s="226"/>
      <c r="R89" s="226"/>
      <c r="S89" s="32">
        <f t="shared" si="52"/>
        <v>0</v>
      </c>
      <c r="T89" s="33">
        <f t="shared" si="28"/>
        <v>0</v>
      </c>
      <c r="U89" s="33">
        <f t="shared" si="53"/>
        <v>0</v>
      </c>
      <c r="V89" s="33"/>
      <c r="W89" s="51"/>
      <c r="X89" s="51"/>
      <c r="Y89" s="51"/>
      <c r="Z89" s="51"/>
      <c r="AA89" s="51"/>
      <c r="AB89" s="51"/>
      <c r="AC89" s="576"/>
      <c r="AD89" s="576"/>
      <c r="AF89" s="52"/>
      <c r="AG89" s="52"/>
      <c r="AH89"/>
      <c r="AI89"/>
      <c r="AJ89"/>
      <c r="AK89" s="52"/>
      <c r="AL89" s="52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ht="15.7" customHeight="1" x14ac:dyDescent="0.3">
      <c r="A90" s="479"/>
      <c r="C90" s="71"/>
      <c r="D90" s="576"/>
      <c r="E90" s="775"/>
      <c r="F90" s="776"/>
      <c r="G90" s="89"/>
      <c r="H90" s="89"/>
      <c r="I90" s="89"/>
      <c r="J90" s="220"/>
      <c r="K90" s="220"/>
      <c r="L90" s="220"/>
      <c r="M90" s="220"/>
      <c r="N90" s="230"/>
      <c r="O90" s="226"/>
      <c r="P90" s="226"/>
      <c r="Q90" s="226"/>
      <c r="R90" s="226"/>
      <c r="S90" s="32">
        <f t="shared" si="52"/>
        <v>0</v>
      </c>
      <c r="T90" s="33">
        <f t="shared" si="28"/>
        <v>0</v>
      </c>
      <c r="U90" s="33">
        <f t="shared" si="53"/>
        <v>0</v>
      </c>
      <c r="V90" s="33"/>
      <c r="W90" s="51"/>
      <c r="X90" s="51"/>
      <c r="Y90" s="51"/>
      <c r="Z90" s="51"/>
      <c r="AA90" s="51"/>
      <c r="AB90" s="51"/>
      <c r="AC90" s="576"/>
      <c r="AD90" s="576"/>
      <c r="AF90" s="52"/>
      <c r="AG90" s="52"/>
      <c r="AH90"/>
      <c r="AI90"/>
      <c r="AJ90"/>
      <c r="AK90" s="52"/>
      <c r="AL90" s="52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ht="15.7" customHeight="1" x14ac:dyDescent="0.3">
      <c r="A91" s="479"/>
      <c r="C91" s="71"/>
      <c r="D91" s="576"/>
      <c r="E91" s="775"/>
      <c r="F91" s="776"/>
      <c r="G91" s="89"/>
      <c r="H91" s="89"/>
      <c r="I91" s="89"/>
      <c r="J91" s="220"/>
      <c r="K91" s="220"/>
      <c r="L91" s="220"/>
      <c r="M91" s="220"/>
      <c r="N91" s="230"/>
      <c r="O91" s="226"/>
      <c r="P91" s="226"/>
      <c r="Q91" s="226"/>
      <c r="R91" s="226"/>
      <c r="S91" s="32">
        <f t="shared" si="52"/>
        <v>0</v>
      </c>
      <c r="T91" s="33">
        <f t="shared" si="28"/>
        <v>0</v>
      </c>
      <c r="U91" s="33">
        <f t="shared" si="53"/>
        <v>0</v>
      </c>
      <c r="V91" s="33"/>
      <c r="W91" s="51"/>
      <c r="X91" s="51"/>
      <c r="Y91" s="51"/>
      <c r="Z91" s="51"/>
      <c r="AA91" s="51"/>
      <c r="AB91" s="51"/>
      <c r="AC91" s="576"/>
      <c r="AD91" s="576"/>
      <c r="AF91" s="52"/>
      <c r="AG91" s="52"/>
      <c r="AH91"/>
      <c r="AI91"/>
      <c r="AJ91"/>
      <c r="AK91" s="52"/>
      <c r="AL91" s="52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5.7" customHeight="1" x14ac:dyDescent="0.3">
      <c r="A92" s="479"/>
      <c r="C92" s="71"/>
      <c r="D92" s="576"/>
      <c r="E92" s="775"/>
      <c r="F92" s="776"/>
      <c r="G92" s="89"/>
      <c r="H92" s="89"/>
      <c r="I92" s="89"/>
      <c r="J92" s="220"/>
      <c r="K92" s="220"/>
      <c r="L92" s="220"/>
      <c r="M92" s="220"/>
      <c r="N92" s="230"/>
      <c r="O92" s="226"/>
      <c r="P92" s="226"/>
      <c r="Q92" s="226"/>
      <c r="R92" s="226"/>
      <c r="S92" s="32">
        <f t="shared" si="52"/>
        <v>0</v>
      </c>
      <c r="T92" s="33">
        <f t="shared" si="28"/>
        <v>0</v>
      </c>
      <c r="U92" s="33">
        <f t="shared" si="53"/>
        <v>0</v>
      </c>
      <c r="V92" s="33"/>
      <c r="W92" s="51"/>
      <c r="X92" s="51"/>
      <c r="Y92" s="51"/>
      <c r="Z92" s="51"/>
      <c r="AA92" s="51"/>
      <c r="AB92" s="51"/>
      <c r="AC92" s="576"/>
      <c r="AD92" s="576"/>
      <c r="AF92" s="52"/>
      <c r="AG92" s="52"/>
      <c r="AH92"/>
      <c r="AI92"/>
      <c r="AJ92"/>
      <c r="AK92" s="52"/>
      <c r="AL92" s="52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1:52" ht="15.7" customHeight="1" x14ac:dyDescent="0.3">
      <c r="A93" s="479"/>
      <c r="C93" s="71"/>
      <c r="D93" s="576"/>
      <c r="E93" s="775"/>
      <c r="F93" s="776"/>
      <c r="G93" s="89"/>
      <c r="H93" s="89"/>
      <c r="I93" s="89"/>
      <c r="J93" s="220"/>
      <c r="K93" s="220"/>
      <c r="L93" s="220"/>
      <c r="M93" s="220"/>
      <c r="N93" s="230"/>
      <c r="O93" s="226"/>
      <c r="P93" s="226"/>
      <c r="Q93" s="226"/>
      <c r="R93" s="226"/>
      <c r="S93" s="32">
        <f t="shared" si="52"/>
        <v>0</v>
      </c>
      <c r="T93" s="33">
        <f t="shared" si="28"/>
        <v>0</v>
      </c>
      <c r="U93" s="33">
        <f t="shared" si="53"/>
        <v>0</v>
      </c>
      <c r="V93" s="33"/>
      <c r="W93" s="51"/>
      <c r="X93" s="51"/>
      <c r="Y93" s="51"/>
      <c r="Z93" s="51"/>
      <c r="AA93" s="51"/>
      <c r="AB93" s="51"/>
      <c r="AC93" s="576"/>
      <c r="AD93" s="576"/>
      <c r="AF93" s="52"/>
      <c r="AG93" s="52"/>
      <c r="AH93"/>
      <c r="AI93"/>
      <c r="AJ93"/>
      <c r="AK93" s="52"/>
      <c r="AL93" s="52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ht="15.7" customHeight="1" x14ac:dyDescent="0.3">
      <c r="A94" s="479"/>
      <c r="C94" s="71"/>
      <c r="D94" s="576"/>
      <c r="E94" s="775"/>
      <c r="F94" s="776"/>
      <c r="G94" s="89"/>
      <c r="H94" s="89"/>
      <c r="I94" s="89"/>
      <c r="J94" s="220"/>
      <c r="K94" s="220"/>
      <c r="L94" s="220"/>
      <c r="M94" s="220"/>
      <c r="N94" s="230"/>
      <c r="O94" s="226"/>
      <c r="P94" s="226"/>
      <c r="Q94" s="226"/>
      <c r="R94" s="226"/>
      <c r="S94" s="32">
        <f t="shared" si="52"/>
        <v>0</v>
      </c>
      <c r="T94" s="33">
        <f t="shared" si="28"/>
        <v>0</v>
      </c>
      <c r="U94" s="33">
        <f t="shared" si="53"/>
        <v>0</v>
      </c>
      <c r="V94" s="33"/>
      <c r="W94" s="51"/>
      <c r="X94" s="51"/>
      <c r="Y94" s="51"/>
      <c r="Z94" s="51"/>
      <c r="AA94" s="51"/>
      <c r="AB94" s="51"/>
      <c r="AC94" s="576"/>
      <c r="AD94" s="576"/>
      <c r="AF94" s="52"/>
      <c r="AG94" s="52"/>
      <c r="AH94"/>
      <c r="AI94"/>
      <c r="AJ94"/>
      <c r="AK94" s="52"/>
      <c r="AL94" s="52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ht="15.7" customHeight="1" x14ac:dyDescent="0.3">
      <c r="A95" s="479"/>
      <c r="C95" s="71"/>
      <c r="D95" s="576"/>
      <c r="E95" s="775"/>
      <c r="F95" s="776"/>
      <c r="G95" s="89"/>
      <c r="H95" s="89"/>
      <c r="I95" s="89"/>
      <c r="J95" s="220"/>
      <c r="K95" s="220"/>
      <c r="L95" s="220"/>
      <c r="M95" s="220"/>
      <c r="N95" s="230"/>
      <c r="O95" s="226"/>
      <c r="P95" s="226"/>
      <c r="Q95" s="226"/>
      <c r="R95" s="226"/>
      <c r="S95" s="32">
        <f t="shared" si="52"/>
        <v>0</v>
      </c>
      <c r="T95" s="33">
        <f t="shared" si="28"/>
        <v>0</v>
      </c>
      <c r="U95" s="33">
        <f t="shared" si="53"/>
        <v>0</v>
      </c>
      <c r="V95" s="33"/>
      <c r="W95" s="51"/>
      <c r="X95" s="51"/>
      <c r="Y95" s="51"/>
      <c r="Z95" s="51"/>
      <c r="AA95" s="51"/>
      <c r="AB95" s="51"/>
      <c r="AC95" s="576"/>
      <c r="AD95" s="576"/>
      <c r="AF95" s="52"/>
      <c r="AG95" s="52"/>
      <c r="AH95"/>
      <c r="AI95"/>
      <c r="AJ95"/>
      <c r="AK95" s="52"/>
      <c r="AL95" s="52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5.7" customHeight="1" x14ac:dyDescent="0.3">
      <c r="A96" s="479"/>
      <c r="C96" s="71"/>
      <c r="D96" s="576"/>
      <c r="E96" s="775"/>
      <c r="F96" s="776"/>
      <c r="G96" s="89"/>
      <c r="H96" s="89"/>
      <c r="I96" s="89"/>
      <c r="J96" s="220"/>
      <c r="K96" s="220"/>
      <c r="L96" s="220"/>
      <c r="M96" s="220"/>
      <c r="N96" s="230"/>
      <c r="O96" s="226"/>
      <c r="P96" s="226"/>
      <c r="Q96" s="226"/>
      <c r="R96" s="226"/>
      <c r="S96" s="32">
        <f t="shared" si="52"/>
        <v>0</v>
      </c>
      <c r="T96" s="33">
        <f t="shared" si="28"/>
        <v>0</v>
      </c>
      <c r="U96" s="33">
        <f t="shared" si="53"/>
        <v>0</v>
      </c>
      <c r="V96" s="33"/>
      <c r="W96" s="51"/>
      <c r="X96" s="51"/>
      <c r="Y96" s="51"/>
      <c r="Z96" s="51"/>
      <c r="AA96" s="51"/>
      <c r="AB96" s="51"/>
      <c r="AC96" s="576"/>
      <c r="AD96" s="576"/>
      <c r="AF96" s="52"/>
      <c r="AG96" s="52"/>
      <c r="AH96"/>
      <c r="AI96"/>
      <c r="AJ96"/>
      <c r="AK96" s="52"/>
      <c r="AL96" s="52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ht="15.7" customHeight="1" x14ac:dyDescent="0.3">
      <c r="A97" s="479"/>
      <c r="C97" s="71"/>
      <c r="D97" s="576"/>
      <c r="E97" s="775"/>
      <c r="F97" s="776"/>
      <c r="G97" s="89"/>
      <c r="H97" s="89"/>
      <c r="I97" s="89"/>
      <c r="J97" s="220"/>
      <c r="K97" s="220"/>
      <c r="L97" s="220"/>
      <c r="M97" s="220"/>
      <c r="N97" s="230"/>
      <c r="O97" s="226"/>
      <c r="P97" s="226"/>
      <c r="Q97" s="226"/>
      <c r="R97" s="226"/>
      <c r="S97" s="32">
        <f t="shared" si="52"/>
        <v>0</v>
      </c>
      <c r="T97" s="33">
        <f t="shared" si="28"/>
        <v>0</v>
      </c>
      <c r="U97" s="33">
        <f t="shared" si="53"/>
        <v>0</v>
      </c>
      <c r="V97" s="33"/>
      <c r="W97" s="51"/>
      <c r="X97" s="51"/>
      <c r="Y97" s="51"/>
      <c r="Z97" s="51"/>
      <c r="AA97" s="51"/>
      <c r="AB97" s="51"/>
      <c r="AC97" s="576"/>
      <c r="AD97" s="576"/>
      <c r="AF97" s="52"/>
      <c r="AG97" s="52"/>
      <c r="AH97"/>
      <c r="AI97"/>
      <c r="AJ97"/>
      <c r="AK97" s="52"/>
      <c r="AL97" s="52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ht="15.7" customHeight="1" x14ac:dyDescent="0.3">
      <c r="A98" s="479"/>
      <c r="C98" s="71"/>
      <c r="D98" s="576"/>
      <c r="E98" s="775"/>
      <c r="F98" s="776"/>
      <c r="G98" s="89"/>
      <c r="H98" s="89"/>
      <c r="I98" s="89"/>
      <c r="J98" s="220"/>
      <c r="K98" s="220"/>
      <c r="L98" s="220"/>
      <c r="M98" s="220"/>
      <c r="N98" s="230"/>
      <c r="O98" s="226"/>
      <c r="P98" s="226"/>
      <c r="Q98" s="226"/>
      <c r="R98" s="226"/>
      <c r="S98" s="32">
        <f t="shared" si="52"/>
        <v>0</v>
      </c>
      <c r="T98" s="33">
        <f t="shared" si="28"/>
        <v>0</v>
      </c>
      <c r="U98" s="33">
        <f t="shared" si="53"/>
        <v>0</v>
      </c>
      <c r="V98" s="33"/>
      <c r="W98" s="51"/>
      <c r="X98" s="51"/>
      <c r="Y98" s="51"/>
      <c r="Z98" s="51"/>
      <c r="AA98" s="51"/>
      <c r="AB98" s="51"/>
      <c r="AC98" s="576"/>
      <c r="AD98" s="576"/>
      <c r="AF98" s="52"/>
      <c r="AG98" s="52"/>
      <c r="AH98"/>
      <c r="AI98"/>
      <c r="AJ98"/>
      <c r="AK98" s="52"/>
      <c r="AL98" s="52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ht="15.7" customHeight="1" x14ac:dyDescent="0.3">
      <c r="A99" s="479"/>
      <c r="C99" s="71"/>
      <c r="D99" s="576"/>
      <c r="E99" s="775"/>
      <c r="F99" s="776"/>
      <c r="G99" s="89"/>
      <c r="H99" s="89"/>
      <c r="I99" s="89"/>
      <c r="J99" s="220"/>
      <c r="K99" s="220"/>
      <c r="L99" s="220"/>
      <c r="M99" s="220"/>
      <c r="N99" s="230"/>
      <c r="O99" s="226"/>
      <c r="P99" s="226"/>
      <c r="Q99" s="226"/>
      <c r="R99" s="226"/>
      <c r="S99" s="32">
        <f t="shared" si="52"/>
        <v>0</v>
      </c>
      <c r="T99" s="33">
        <f t="shared" si="28"/>
        <v>0</v>
      </c>
      <c r="U99" s="33">
        <f t="shared" si="53"/>
        <v>0</v>
      </c>
      <c r="V99" s="33"/>
      <c r="W99" s="51"/>
      <c r="X99" s="51"/>
      <c r="Y99" s="51"/>
      <c r="Z99" s="51"/>
      <c r="AA99" s="51"/>
      <c r="AB99" s="51"/>
      <c r="AC99" s="576"/>
      <c r="AD99" s="576"/>
      <c r="AF99" s="52"/>
      <c r="AG99" s="52"/>
      <c r="AH99"/>
      <c r="AI99"/>
      <c r="AJ99"/>
      <c r="AK99" s="52"/>
      <c r="AL99" s="52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ht="15.7" customHeight="1" x14ac:dyDescent="0.3">
      <c r="A100" s="479"/>
      <c r="C100" s="71"/>
      <c r="D100" s="576"/>
      <c r="E100" s="775"/>
      <c r="F100" s="776"/>
      <c r="G100" s="89"/>
      <c r="H100" s="89"/>
      <c r="I100" s="89"/>
      <c r="J100" s="220"/>
      <c r="K100" s="220"/>
      <c r="L100" s="220"/>
      <c r="M100" s="220"/>
      <c r="N100" s="230"/>
      <c r="O100" s="226"/>
      <c r="P100" s="226"/>
      <c r="Q100" s="226"/>
      <c r="R100" s="226"/>
      <c r="S100" s="32">
        <f t="shared" si="52"/>
        <v>0</v>
      </c>
      <c r="T100" s="33">
        <f t="shared" si="28"/>
        <v>0</v>
      </c>
      <c r="U100" s="33">
        <f t="shared" si="53"/>
        <v>0</v>
      </c>
      <c r="V100" s="33"/>
      <c r="W100" s="51"/>
      <c r="X100" s="51"/>
      <c r="Y100" s="51"/>
      <c r="Z100" s="51"/>
      <c r="AA100" s="51"/>
      <c r="AB100" s="51"/>
      <c r="AC100" s="576"/>
      <c r="AD100" s="576"/>
      <c r="AF100" s="52"/>
      <c r="AG100" s="52"/>
      <c r="AH100"/>
      <c r="AI100"/>
      <c r="AJ100"/>
      <c r="AK100" s="52"/>
      <c r="AL100" s="52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ht="15.7" customHeight="1" x14ac:dyDescent="0.3">
      <c r="A101" s="479"/>
      <c r="C101" s="71"/>
      <c r="D101" s="576"/>
      <c r="E101" s="775"/>
      <c r="F101" s="776"/>
      <c r="G101" s="89"/>
      <c r="H101" s="89"/>
      <c r="I101" s="89"/>
      <c r="J101" s="220"/>
      <c r="K101" s="220"/>
      <c r="L101" s="220"/>
      <c r="M101" s="220"/>
      <c r="N101" s="230"/>
      <c r="O101" s="226"/>
      <c r="P101" s="226"/>
      <c r="Q101" s="226"/>
      <c r="R101" s="226"/>
      <c r="S101" s="32">
        <f t="shared" si="52"/>
        <v>0</v>
      </c>
      <c r="T101" s="33">
        <f t="shared" si="28"/>
        <v>0</v>
      </c>
      <c r="U101" s="33">
        <f t="shared" si="53"/>
        <v>0</v>
      </c>
      <c r="V101" s="33"/>
      <c r="W101" s="51"/>
      <c r="X101" s="51"/>
      <c r="Y101" s="51"/>
      <c r="Z101" s="51"/>
      <c r="AA101" s="51"/>
      <c r="AB101" s="51"/>
      <c r="AC101" s="576"/>
      <c r="AD101" s="576"/>
      <c r="AF101" s="52"/>
      <c r="AG101" s="52"/>
      <c r="AH101"/>
      <c r="AI101"/>
      <c r="AJ101"/>
      <c r="AK101" s="52"/>
      <c r="AL101" s="52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ht="15.7" customHeight="1" x14ac:dyDescent="0.3">
      <c r="A102" s="479"/>
      <c r="C102" s="71"/>
      <c r="D102" s="576"/>
      <c r="E102" s="775"/>
      <c r="F102" s="776"/>
      <c r="G102" s="89"/>
      <c r="H102" s="89"/>
      <c r="I102" s="89"/>
      <c r="J102" s="220"/>
      <c r="K102" s="220"/>
      <c r="L102" s="220"/>
      <c r="M102" s="220"/>
      <c r="N102" s="230"/>
      <c r="O102" s="226"/>
      <c r="P102" s="226"/>
      <c r="Q102" s="226"/>
      <c r="R102" s="226"/>
      <c r="S102" s="32">
        <f t="shared" si="52"/>
        <v>0</v>
      </c>
      <c r="T102" s="33">
        <f t="shared" si="28"/>
        <v>0</v>
      </c>
      <c r="U102" s="33">
        <f t="shared" si="53"/>
        <v>0</v>
      </c>
      <c r="V102" s="33"/>
      <c r="W102" s="51"/>
      <c r="X102" s="51"/>
      <c r="Y102" s="51"/>
      <c r="Z102" s="51"/>
      <c r="AA102" s="51"/>
      <c r="AB102" s="51"/>
      <c r="AC102" s="576"/>
      <c r="AD102" s="576"/>
      <c r="AF102" s="52"/>
      <c r="AG102" s="52"/>
      <c r="AH102"/>
      <c r="AI102"/>
      <c r="AJ102"/>
      <c r="AK102" s="52"/>
      <c r="AL102" s="52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ht="15.7" customHeight="1" x14ac:dyDescent="0.3">
      <c r="A103" s="479"/>
      <c r="C103" s="71"/>
      <c r="D103" s="576"/>
      <c r="E103" s="775"/>
      <c r="F103" s="776"/>
      <c r="G103" s="89"/>
      <c r="H103" s="89"/>
      <c r="I103" s="89"/>
      <c r="J103" s="220"/>
      <c r="K103" s="220"/>
      <c r="L103" s="220"/>
      <c r="M103" s="220"/>
      <c r="N103" s="230"/>
      <c r="O103" s="226"/>
      <c r="P103" s="226"/>
      <c r="Q103" s="226"/>
      <c r="R103" s="226"/>
      <c r="S103" s="32">
        <f t="shared" si="52"/>
        <v>0</v>
      </c>
      <c r="T103" s="33">
        <f t="shared" si="28"/>
        <v>0</v>
      </c>
      <c r="U103" s="33">
        <f t="shared" si="53"/>
        <v>0</v>
      </c>
      <c r="V103" s="33"/>
      <c r="W103" s="51"/>
      <c r="X103" s="51"/>
      <c r="Y103" s="51"/>
      <c r="Z103" s="51"/>
      <c r="AA103" s="51"/>
      <c r="AB103" s="51"/>
      <c r="AC103" s="51"/>
      <c r="AD103" s="51"/>
      <c r="AF103" s="52"/>
      <c r="AG103" s="52"/>
      <c r="AH103"/>
      <c r="AI103"/>
      <c r="AJ103"/>
      <c r="AK103" s="52"/>
      <c r="AL103" s="52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ht="15.7" customHeight="1" x14ac:dyDescent="0.3">
      <c r="A104" s="479"/>
      <c r="C104" s="71"/>
      <c r="D104" s="576"/>
      <c r="E104" s="775"/>
      <c r="F104" s="776"/>
      <c r="G104" s="89"/>
      <c r="H104" s="89"/>
      <c r="I104" s="89"/>
      <c r="J104" s="220"/>
      <c r="K104" s="220"/>
      <c r="L104" s="220"/>
      <c r="M104" s="220"/>
      <c r="N104" s="230"/>
      <c r="O104" s="226"/>
      <c r="P104" s="226"/>
      <c r="Q104" s="226"/>
      <c r="R104" s="226"/>
      <c r="S104" s="32">
        <f t="shared" si="52"/>
        <v>0</v>
      </c>
      <c r="T104" s="33">
        <f t="shared" si="28"/>
        <v>0</v>
      </c>
      <c r="U104" s="33">
        <f t="shared" si="53"/>
        <v>0</v>
      </c>
      <c r="V104" s="33"/>
      <c r="W104" s="51"/>
      <c r="X104" s="51"/>
      <c r="Y104" s="51"/>
      <c r="Z104" s="51"/>
      <c r="AA104" s="51"/>
      <c r="AB104" s="51"/>
      <c r="AC104" s="51"/>
      <c r="AD104" s="51"/>
      <c r="AF104" s="52"/>
      <c r="AG104" s="52"/>
      <c r="AH104"/>
      <c r="AI104"/>
      <c r="AJ104"/>
      <c r="AK104" s="52"/>
      <c r="AL104" s="52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ht="15.7" customHeight="1" x14ac:dyDescent="0.3">
      <c r="A105" s="479"/>
      <c r="C105" s="71"/>
      <c r="D105" s="576"/>
      <c r="E105" s="775"/>
      <c r="F105" s="776"/>
      <c r="G105" s="89"/>
      <c r="H105" s="89"/>
      <c r="I105" s="89"/>
      <c r="J105" s="220"/>
      <c r="K105" s="220"/>
      <c r="L105" s="220"/>
      <c r="M105" s="220"/>
      <c r="N105" s="230"/>
      <c r="O105" s="226"/>
      <c r="P105" s="226"/>
      <c r="Q105" s="226"/>
      <c r="R105" s="226"/>
      <c r="S105" s="32">
        <f t="shared" si="52"/>
        <v>0</v>
      </c>
      <c r="T105" s="33">
        <f t="shared" ref="T105:T112" si="54">IF(S105&gt;0, 1, 0)</f>
        <v>0</v>
      </c>
      <c r="U105" s="33">
        <f t="shared" si="53"/>
        <v>0</v>
      </c>
      <c r="V105" s="33"/>
      <c r="W105" s="51"/>
      <c r="X105" s="51"/>
      <c r="Y105" s="51"/>
      <c r="Z105" s="51"/>
      <c r="AA105" s="51"/>
      <c r="AB105" s="51"/>
      <c r="AC105" s="51"/>
      <c r="AD105" s="51"/>
      <c r="AF105" s="52"/>
      <c r="AG105" s="52"/>
      <c r="AH105"/>
      <c r="AI105"/>
      <c r="AJ105"/>
      <c r="AK105" s="52"/>
      <c r="AL105" s="52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5.7" customHeight="1" x14ac:dyDescent="0.3">
      <c r="A106" s="479"/>
      <c r="C106" s="71"/>
      <c r="D106" s="576"/>
      <c r="E106" s="775"/>
      <c r="F106" s="776"/>
      <c r="G106" s="89"/>
      <c r="H106" s="89"/>
      <c r="I106" s="89"/>
      <c r="J106" s="220"/>
      <c r="K106" s="220"/>
      <c r="L106" s="220"/>
      <c r="M106" s="220"/>
      <c r="N106" s="230"/>
      <c r="O106" s="226"/>
      <c r="P106" s="226"/>
      <c r="Q106" s="226"/>
      <c r="R106" s="226"/>
      <c r="S106" s="32">
        <f t="shared" si="52"/>
        <v>0</v>
      </c>
      <c r="T106" s="33">
        <f t="shared" si="54"/>
        <v>0</v>
      </c>
      <c r="U106" s="33">
        <f t="shared" si="53"/>
        <v>0</v>
      </c>
      <c r="V106" s="33"/>
      <c r="W106" s="51"/>
      <c r="X106" s="51"/>
      <c r="Y106" s="51"/>
      <c r="Z106" s="51"/>
      <c r="AA106" s="51"/>
      <c r="AB106" s="51"/>
      <c r="AC106" s="51"/>
      <c r="AD106" s="51"/>
      <c r="AF106" s="52"/>
      <c r="AG106" s="52"/>
      <c r="AH106"/>
      <c r="AI106"/>
      <c r="AJ106"/>
      <c r="AK106" s="52"/>
      <c r="AL106" s="52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1:52" ht="15.7" customHeight="1" x14ac:dyDescent="0.3">
      <c r="A107" s="479"/>
      <c r="C107" s="71"/>
      <c r="D107" s="576"/>
      <c r="E107" s="775"/>
      <c r="F107" s="776"/>
      <c r="G107" s="89"/>
      <c r="H107" s="89"/>
      <c r="I107" s="89"/>
      <c r="J107" s="220"/>
      <c r="K107" s="220"/>
      <c r="L107" s="220"/>
      <c r="M107" s="220"/>
      <c r="N107" s="230"/>
      <c r="O107" s="226"/>
      <c r="P107" s="226"/>
      <c r="Q107" s="226"/>
      <c r="R107" s="226"/>
      <c r="S107" s="32">
        <f t="shared" si="52"/>
        <v>0</v>
      </c>
      <c r="T107" s="33">
        <f t="shared" si="54"/>
        <v>0</v>
      </c>
      <c r="U107" s="33">
        <f t="shared" si="53"/>
        <v>0</v>
      </c>
      <c r="V107" s="33"/>
      <c r="W107" s="51"/>
      <c r="X107" s="51"/>
      <c r="Y107" s="51"/>
      <c r="Z107" s="51"/>
      <c r="AA107" s="51"/>
      <c r="AB107" s="51"/>
      <c r="AC107" s="51"/>
      <c r="AD107" s="51"/>
      <c r="AF107" s="52"/>
      <c r="AG107" s="52"/>
      <c r="AH107"/>
      <c r="AI107"/>
      <c r="AJ107"/>
      <c r="AK107" s="52"/>
      <c r="AL107" s="52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1:52" ht="15.7" customHeight="1" x14ac:dyDescent="0.3">
      <c r="A108" s="479"/>
      <c r="C108" s="71"/>
      <c r="D108" s="576"/>
      <c r="E108" s="775"/>
      <c r="F108" s="776"/>
      <c r="G108" s="89"/>
      <c r="H108" s="89"/>
      <c r="I108" s="89"/>
      <c r="J108" s="220"/>
      <c r="K108" s="220"/>
      <c r="L108" s="220"/>
      <c r="M108" s="220"/>
      <c r="N108" s="230"/>
      <c r="O108" s="226"/>
      <c r="P108" s="226"/>
      <c r="Q108" s="226"/>
      <c r="R108" s="226"/>
      <c r="S108" s="32">
        <f t="shared" si="52"/>
        <v>0</v>
      </c>
      <c r="T108" s="33">
        <f t="shared" si="54"/>
        <v>0</v>
      </c>
      <c r="U108" s="33">
        <f t="shared" si="53"/>
        <v>0</v>
      </c>
      <c r="V108" s="33"/>
      <c r="W108" s="51"/>
      <c r="X108" s="51"/>
      <c r="Y108" s="51"/>
      <c r="Z108" s="51"/>
      <c r="AA108" s="51"/>
      <c r="AB108" s="51"/>
      <c r="AC108" s="51"/>
      <c r="AD108" s="51"/>
      <c r="AF108" s="52"/>
      <c r="AG108" s="52"/>
      <c r="AH108"/>
      <c r="AI108"/>
      <c r="AJ108"/>
      <c r="AK108" s="52"/>
      <c r="AL108" s="52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1:52" ht="15.7" customHeight="1" x14ac:dyDescent="0.3">
      <c r="A109" s="479"/>
      <c r="C109" s="71"/>
      <c r="D109" s="576"/>
      <c r="E109" s="775"/>
      <c r="F109" s="776"/>
      <c r="G109" s="89"/>
      <c r="H109" s="89"/>
      <c r="I109" s="89"/>
      <c r="J109" s="220"/>
      <c r="K109" s="220"/>
      <c r="L109" s="220"/>
      <c r="M109" s="220"/>
      <c r="N109" s="230"/>
      <c r="O109" s="226"/>
      <c r="P109" s="226"/>
      <c r="Q109" s="226"/>
      <c r="R109" s="226"/>
      <c r="S109" s="32">
        <f t="shared" si="52"/>
        <v>0</v>
      </c>
      <c r="T109" s="33">
        <f t="shared" si="54"/>
        <v>0</v>
      </c>
      <c r="U109" s="33">
        <f t="shared" si="53"/>
        <v>0</v>
      </c>
      <c r="V109" s="33"/>
      <c r="W109" s="51"/>
      <c r="X109" s="51"/>
      <c r="Y109" s="51"/>
      <c r="Z109" s="51"/>
      <c r="AA109" s="51"/>
      <c r="AB109" s="51"/>
      <c r="AC109" s="51"/>
      <c r="AD109" s="51"/>
      <c r="AF109" s="52"/>
      <c r="AG109" s="52"/>
      <c r="AH109"/>
      <c r="AI109"/>
      <c r="AJ109"/>
      <c r="AK109" s="52"/>
      <c r="AL109" s="52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1:52" ht="15.7" customHeight="1" x14ac:dyDescent="0.3">
      <c r="A110" s="479"/>
      <c r="C110" s="71"/>
      <c r="D110" s="576"/>
      <c r="E110" s="775"/>
      <c r="F110" s="776"/>
      <c r="G110" s="89"/>
      <c r="H110" s="89"/>
      <c r="I110" s="89"/>
      <c r="J110" s="220"/>
      <c r="K110" s="220"/>
      <c r="L110" s="220"/>
      <c r="M110" s="220"/>
      <c r="N110" s="230"/>
      <c r="O110" s="226"/>
      <c r="P110" s="226"/>
      <c r="Q110" s="226"/>
      <c r="R110" s="226"/>
      <c r="S110" s="32">
        <f>SUM(J110:M110)*N110</f>
        <v>0</v>
      </c>
      <c r="T110" s="33">
        <f t="shared" si="54"/>
        <v>0</v>
      </c>
      <c r="U110" s="33">
        <f>T110*SUM(J110:M110)</f>
        <v>0</v>
      </c>
      <c r="V110" s="33"/>
      <c r="W110" s="51"/>
      <c r="X110" s="51"/>
      <c r="Y110" s="51"/>
      <c r="Z110" s="51"/>
      <c r="AA110" s="51"/>
      <c r="AB110" s="51"/>
      <c r="AC110" s="51"/>
      <c r="AD110" s="51"/>
      <c r="AF110" s="52"/>
      <c r="AG110" s="52"/>
      <c r="AH110"/>
      <c r="AI110"/>
      <c r="AJ110"/>
      <c r="AK110" s="52"/>
      <c r="AL110" s="52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1:52" ht="15.7" customHeight="1" x14ac:dyDescent="0.3">
      <c r="A111" s="479"/>
      <c r="C111" s="71"/>
      <c r="D111" s="576"/>
      <c r="E111" s="775"/>
      <c r="F111" s="776"/>
      <c r="G111" s="89"/>
      <c r="H111" s="89"/>
      <c r="I111" s="89"/>
      <c r="J111" s="220"/>
      <c r="K111" s="220"/>
      <c r="L111" s="220"/>
      <c r="M111" s="220"/>
      <c r="N111" s="230"/>
      <c r="O111" s="226"/>
      <c r="P111" s="226"/>
      <c r="Q111" s="226"/>
      <c r="R111" s="226"/>
      <c r="S111" s="32">
        <f>SUM(J111:M111)*N111</f>
        <v>0</v>
      </c>
      <c r="T111" s="33">
        <f t="shared" si="54"/>
        <v>0</v>
      </c>
      <c r="U111" s="33">
        <f>T111*SUM(J111:M111)</f>
        <v>0</v>
      </c>
      <c r="V111" s="33"/>
      <c r="W111" s="51"/>
      <c r="X111" s="51"/>
      <c r="Y111" s="51"/>
      <c r="Z111" s="51"/>
      <c r="AA111" s="51"/>
      <c r="AB111" s="51"/>
      <c r="AC111" s="51"/>
      <c r="AD111" s="51"/>
      <c r="AF111" s="52"/>
      <c r="AG111" s="52"/>
      <c r="AH111"/>
      <c r="AI111"/>
      <c r="AJ111"/>
      <c r="AK111" s="52"/>
      <c r="AL111" s="52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1:52" ht="15.7" customHeight="1" x14ac:dyDescent="0.3">
      <c r="A112" s="479"/>
      <c r="C112" s="71"/>
      <c r="D112" s="576"/>
      <c r="E112" s="775"/>
      <c r="F112" s="776"/>
      <c r="G112" s="89"/>
      <c r="H112" s="89"/>
      <c r="I112" s="89"/>
      <c r="J112" s="220"/>
      <c r="K112" s="220"/>
      <c r="L112" s="220"/>
      <c r="M112" s="220"/>
      <c r="N112" s="230"/>
      <c r="O112" s="226"/>
      <c r="P112" s="226"/>
      <c r="Q112" s="226"/>
      <c r="R112" s="226"/>
      <c r="S112" s="32">
        <f>SUM(J112:M112)*N112</f>
        <v>0</v>
      </c>
      <c r="T112" s="33">
        <f t="shared" si="54"/>
        <v>0</v>
      </c>
      <c r="U112" s="33">
        <f>T112*SUM(J112:M112)</f>
        <v>0</v>
      </c>
      <c r="V112" s="33"/>
      <c r="W112" s="51"/>
      <c r="X112" s="51"/>
      <c r="Y112" s="51"/>
      <c r="Z112" s="51"/>
      <c r="AA112" s="51"/>
      <c r="AB112" s="51"/>
      <c r="AC112" s="51"/>
      <c r="AD112" s="51"/>
      <c r="AF112" s="52"/>
      <c r="AG112" s="52"/>
      <c r="AH112"/>
      <c r="AI112"/>
      <c r="AJ112"/>
      <c r="AK112" s="52"/>
      <c r="AL112" s="52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3:52" ht="15.7" customHeight="1" x14ac:dyDescent="0.3">
      <c r="C113" s="71"/>
      <c r="D113" s="71"/>
      <c r="F113" s="92"/>
      <c r="G113" s="92"/>
      <c r="H113" s="92"/>
      <c r="I113" s="383" t="s">
        <v>83</v>
      </c>
      <c r="J113" s="221">
        <f ca="1">SUM(J47:J112)</f>
        <v>0</v>
      </c>
      <c r="K113" s="221">
        <f ca="1">SUM(K47:K112)</f>
        <v>0</v>
      </c>
      <c r="L113" s="221">
        <f ca="1">SUM(L47:L112)</f>
        <v>0</v>
      </c>
      <c r="M113" s="221">
        <f ca="1">SUM(M47:M112)</f>
        <v>0</v>
      </c>
      <c r="N113" s="31" t="s">
        <v>83</v>
      </c>
      <c r="O113" s="221">
        <f ca="1">SUM(O41:O112)</f>
        <v>0</v>
      </c>
      <c r="P113" s="221">
        <f ca="1">SUM(P41:P112)</f>
        <v>0</v>
      </c>
      <c r="Q113" s="221">
        <f ca="1">SUM(Q41:Q112)</f>
        <v>0</v>
      </c>
      <c r="R113" s="221">
        <f ca="1">SUM(R41:R112)</f>
        <v>0</v>
      </c>
      <c r="S113" s="37">
        <f ca="1">SUM(S41:S112)</f>
        <v>0</v>
      </c>
      <c r="T113" s="384" t="s">
        <v>83</v>
      </c>
      <c r="U113" s="56">
        <f ca="1">SUM(U41:U112)</f>
        <v>0</v>
      </c>
      <c r="V113" s="34"/>
      <c r="W113" s="51"/>
      <c r="X113" s="51"/>
      <c r="Y113" s="51"/>
      <c r="Z113" s="51"/>
      <c r="AA113" s="51"/>
      <c r="AB113" s="51"/>
      <c r="AC113" s="51"/>
      <c r="AD113" s="51"/>
      <c r="AF113" s="52"/>
      <c r="AG113" s="52"/>
      <c r="AH113"/>
      <c r="AI113"/>
      <c r="AJ113"/>
      <c r="AK113" s="52"/>
      <c r="AL113" s="52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3:52" ht="15.7" customHeight="1" x14ac:dyDescent="0.3">
      <c r="C114" s="71"/>
      <c r="D114" s="71"/>
      <c r="E114" s="8"/>
      <c r="F114" s="93"/>
      <c r="G114" s="93"/>
      <c r="H114" s="93"/>
      <c r="I114" s="93"/>
      <c r="J114" s="222"/>
      <c r="K114" s="222"/>
      <c r="L114" s="223" t="s">
        <v>83</v>
      </c>
      <c r="M114" s="224">
        <f ca="1">SUM(J113:M113)</f>
        <v>0</v>
      </c>
      <c r="N114" s="93"/>
      <c r="O114" s="222"/>
      <c r="P114" s="227"/>
      <c r="Q114" s="223" t="s">
        <v>83</v>
      </c>
      <c r="R114" s="224">
        <f ca="1">SUM(O113:R113)</f>
        <v>0</v>
      </c>
      <c r="S114" s="8"/>
      <c r="T114" s="8"/>
      <c r="U114" s="35"/>
      <c r="V114" s="35"/>
      <c r="W114" s="51"/>
      <c r="X114" s="51"/>
      <c r="Y114" s="51"/>
      <c r="Z114" s="51"/>
      <c r="AA114" s="51"/>
      <c r="AB114" s="51"/>
      <c r="AC114" s="51"/>
      <c r="AD114" s="51"/>
      <c r="AF114" s="52"/>
      <c r="AG114" s="52"/>
      <c r="AH114"/>
      <c r="AI114"/>
      <c r="AJ114"/>
      <c r="AK114" s="52"/>
      <c r="AL114" s="52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3:52" ht="15.7" customHeight="1" x14ac:dyDescent="0.3">
      <c r="C115" s="71"/>
      <c r="D115" s="71"/>
      <c r="E115" s="8"/>
      <c r="F115" s="8"/>
      <c r="G115" s="8"/>
      <c r="H115" s="8"/>
      <c r="I115" s="8"/>
      <c r="J115" s="8"/>
      <c r="K115" s="8"/>
      <c r="L115" s="30"/>
      <c r="M115" s="36"/>
      <c r="N115" s="8"/>
      <c r="O115" s="8"/>
      <c r="P115" s="8"/>
      <c r="Q115" s="30"/>
      <c r="R115" s="36"/>
      <c r="S115" s="8"/>
      <c r="T115" s="8"/>
      <c r="U115" s="35"/>
      <c r="V115" s="35"/>
      <c r="W115" s="51"/>
      <c r="X115" s="51"/>
      <c r="Y115" s="51"/>
      <c r="Z115" s="51"/>
      <c r="AA115" s="51"/>
      <c r="AB115" s="51"/>
      <c r="AC115" s="51"/>
      <c r="AD115" s="51"/>
      <c r="AF115" s="52"/>
      <c r="AG115" s="52"/>
      <c r="AH115"/>
      <c r="AI115"/>
      <c r="AJ115"/>
      <c r="AK115" s="52"/>
      <c r="AL115" s="52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3:52" ht="15.7" customHeight="1" x14ac:dyDescent="0.3">
      <c r="C116" s="70"/>
      <c r="D116" s="7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1"/>
      <c r="X116" s="51"/>
      <c r="Y116" s="51"/>
      <c r="Z116" s="51"/>
      <c r="AA116" s="51"/>
      <c r="AB116" s="51"/>
      <c r="AC116" s="51"/>
      <c r="AD116" s="51"/>
      <c r="AF116" s="51"/>
      <c r="AG116" s="51"/>
      <c r="AJ116"/>
      <c r="AK116" s="51"/>
      <c r="AL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3:52" ht="15.7" customHeight="1" x14ac:dyDescent="0.3">
      <c r="C117" s="70"/>
      <c r="D117" s="7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51"/>
      <c r="X117" s="51"/>
      <c r="Y117" s="51"/>
      <c r="Z117" s="51"/>
      <c r="AA117" s="51"/>
      <c r="AB117" s="51"/>
      <c r="AC117" s="51"/>
      <c r="AD117" s="51"/>
      <c r="AF117" s="51"/>
      <c r="AG117" s="51"/>
      <c r="AK117" s="51"/>
      <c r="AL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3:52" ht="15.7" customHeight="1" x14ac:dyDescent="0.3">
      <c r="C118" s="70"/>
      <c r="D118" s="7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51"/>
      <c r="X118" s="51"/>
      <c r="Y118" s="51"/>
      <c r="Z118" s="51"/>
      <c r="AA118" s="51"/>
      <c r="AB118" s="51"/>
      <c r="AC118" s="51"/>
      <c r="AD118" s="51"/>
      <c r="AF118" s="51"/>
      <c r="AG118" s="51"/>
      <c r="AK118" s="51"/>
      <c r="AL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3:52" ht="15.7" customHeight="1" x14ac:dyDescent="0.3">
      <c r="C119" s="70"/>
      <c r="D119" s="70"/>
      <c r="E119" s="8"/>
      <c r="F119" s="30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1"/>
      <c r="X119" s="51"/>
      <c r="Y119" s="51"/>
      <c r="Z119" s="51"/>
      <c r="AA119" s="51"/>
      <c r="AB119" s="51"/>
      <c r="AC119" s="51"/>
      <c r="AD119" s="51"/>
      <c r="AF119" s="51"/>
      <c r="AG119" s="51"/>
      <c r="AK119" s="51"/>
      <c r="AL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3:52" ht="15.7" customHeight="1" x14ac:dyDescent="0.3">
      <c r="C120" s="70"/>
      <c r="D120" s="70"/>
      <c r="E120" s="8"/>
      <c r="F120" s="30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1"/>
      <c r="X120" s="51"/>
      <c r="Y120" s="51"/>
      <c r="Z120" s="51"/>
      <c r="AA120" s="51"/>
      <c r="AB120" s="51"/>
      <c r="AC120" s="51"/>
      <c r="AD120" s="51"/>
      <c r="AF120" s="51"/>
      <c r="AG120" s="51"/>
      <c r="AK120" s="51"/>
      <c r="AL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3:52" ht="15.7" customHeight="1" x14ac:dyDescent="0.3">
      <c r="C121" s="70"/>
      <c r="D121" s="70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51"/>
      <c r="X121" s="51"/>
      <c r="Y121" s="51"/>
      <c r="Z121" s="51"/>
      <c r="AA121" s="51"/>
      <c r="AB121" s="51"/>
      <c r="AC121" s="51"/>
      <c r="AD121" s="51"/>
      <c r="AF121" s="51"/>
      <c r="AG121" s="51"/>
      <c r="AK121" s="51"/>
      <c r="AL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3:52" ht="15.7" customHeight="1" x14ac:dyDescent="0.3">
      <c r="C122" s="70"/>
      <c r="D122" s="7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W122" s="51"/>
      <c r="X122" s="51"/>
      <c r="Y122" s="51"/>
      <c r="Z122" s="51"/>
      <c r="AA122" s="51"/>
      <c r="AB122" s="51"/>
      <c r="AC122" s="51"/>
      <c r="AD122" s="51"/>
      <c r="AF122" s="51"/>
      <c r="AG122" s="51"/>
      <c r="AK122" s="51"/>
      <c r="AL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3:52" ht="15.7" customHeight="1" x14ac:dyDescent="0.3">
      <c r="C123" s="70"/>
      <c r="D123" s="7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W123" s="51"/>
      <c r="X123" s="51"/>
      <c r="Y123" s="51"/>
      <c r="Z123" s="51"/>
      <c r="AA123" s="51"/>
      <c r="AB123" s="51"/>
      <c r="AC123" s="51"/>
      <c r="AD123" s="51"/>
      <c r="AF123" s="51"/>
      <c r="AG123" s="51"/>
      <c r="AK123" s="51"/>
      <c r="AL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3:52" ht="15.7" customHeight="1" x14ac:dyDescent="0.3">
      <c r="C124" s="70"/>
      <c r="D124" s="7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W124" s="51"/>
      <c r="X124" s="51"/>
      <c r="Y124" s="51"/>
      <c r="Z124" s="51"/>
      <c r="AA124" s="51"/>
      <c r="AB124" s="51"/>
      <c r="AC124" s="51"/>
      <c r="AD124" s="51"/>
      <c r="AF124" s="51"/>
      <c r="AG124" s="51"/>
      <c r="AK124" s="51"/>
      <c r="AL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3:52" ht="15.7" customHeight="1" x14ac:dyDescent="0.3">
      <c r="C125" s="70"/>
      <c r="D125" s="7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W125" s="51"/>
      <c r="X125" s="51"/>
      <c r="Y125" s="51"/>
      <c r="Z125" s="51"/>
      <c r="AA125" s="51"/>
      <c r="AB125" s="51"/>
      <c r="AC125" s="51"/>
      <c r="AD125" s="51"/>
      <c r="AF125" s="51"/>
      <c r="AG125" s="51"/>
      <c r="AK125" s="51"/>
      <c r="AL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3:52" ht="15.7" customHeight="1" x14ac:dyDescent="0.3">
      <c r="C126" s="70"/>
      <c r="D126" s="7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W126" s="51"/>
      <c r="X126" s="51"/>
      <c r="Y126" s="51"/>
      <c r="Z126" s="51"/>
      <c r="AA126" s="51"/>
      <c r="AB126" s="51"/>
      <c r="AC126" s="51"/>
      <c r="AD126" s="51"/>
      <c r="AF126" s="51"/>
      <c r="AG126" s="51"/>
      <c r="AK126" s="51"/>
      <c r="AL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3:52" ht="15.7" customHeight="1" x14ac:dyDescent="0.3">
      <c r="C127" s="70"/>
      <c r="D127" s="7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W127" s="51"/>
      <c r="X127" s="51"/>
      <c r="Y127" s="51"/>
      <c r="Z127" s="51"/>
      <c r="AA127" s="51"/>
      <c r="AB127" s="51"/>
      <c r="AC127" s="51"/>
      <c r="AD127" s="51"/>
      <c r="AF127" s="51"/>
      <c r="AG127" s="51"/>
      <c r="AK127" s="51"/>
      <c r="AL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3:52" ht="15.7" customHeight="1" x14ac:dyDescent="0.3">
      <c r="C128" s="70"/>
      <c r="D128" s="7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W128" s="51"/>
      <c r="X128" s="51"/>
      <c r="Y128" s="51"/>
      <c r="Z128" s="51"/>
      <c r="AA128" s="51"/>
      <c r="AB128" s="51"/>
      <c r="AC128" s="51"/>
      <c r="AD128" s="51"/>
      <c r="AF128" s="51"/>
      <c r="AG128" s="51"/>
      <c r="AK128" s="51"/>
      <c r="AL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3:52" ht="15.7" customHeight="1" x14ac:dyDescent="0.3">
      <c r="C129" s="70"/>
      <c r="D129" s="7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W129" s="51"/>
      <c r="X129" s="51"/>
      <c r="Y129" s="51"/>
      <c r="Z129" s="51"/>
      <c r="AA129" s="51"/>
      <c r="AB129" s="51"/>
      <c r="AC129" s="51"/>
      <c r="AD129" s="51"/>
      <c r="AF129" s="51"/>
      <c r="AG129" s="51"/>
      <c r="AK129" s="51"/>
      <c r="AL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3:52" ht="15.7" customHeight="1" x14ac:dyDescent="0.3">
      <c r="C130" s="70"/>
      <c r="D130" s="7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W130" s="51"/>
      <c r="X130" s="51"/>
      <c r="Y130" s="51"/>
      <c r="Z130" s="51"/>
      <c r="AA130" s="51"/>
      <c r="AB130" s="51"/>
      <c r="AC130" s="51"/>
      <c r="AD130" s="51"/>
      <c r="AF130" s="51"/>
      <c r="AG130" s="51"/>
      <c r="AK130" s="51"/>
      <c r="AL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3:52" ht="15.7" customHeight="1" x14ac:dyDescent="0.3">
      <c r="C131" s="70"/>
      <c r="D131" s="7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W131" s="51"/>
      <c r="X131" s="51"/>
      <c r="Y131" s="51"/>
      <c r="Z131" s="51"/>
      <c r="AA131" s="51"/>
      <c r="AB131" s="51"/>
      <c r="AC131" s="51"/>
      <c r="AD131" s="51"/>
      <c r="AF131" s="51"/>
      <c r="AG131" s="51"/>
      <c r="AK131" s="51"/>
      <c r="AL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3:52" ht="15.7" customHeight="1" x14ac:dyDescent="0.3">
      <c r="C132" s="70"/>
      <c r="D132" s="7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W132" s="51"/>
      <c r="X132" s="51"/>
      <c r="Y132" s="51"/>
      <c r="Z132" s="51"/>
      <c r="AA132" s="51"/>
      <c r="AB132" s="51"/>
      <c r="AC132" s="51"/>
      <c r="AD132" s="51"/>
      <c r="AF132" s="51"/>
      <c r="AG132" s="51"/>
      <c r="AK132" s="51"/>
      <c r="AL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3:52" ht="15.7" customHeight="1" x14ac:dyDescent="0.3">
      <c r="C133" s="70"/>
      <c r="D133" s="7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W133" s="51"/>
      <c r="X133" s="51"/>
      <c r="Y133" s="51"/>
      <c r="Z133" s="51"/>
      <c r="AA133" s="51"/>
      <c r="AB133" s="51"/>
      <c r="AC133" s="51"/>
      <c r="AD133" s="51"/>
      <c r="AF133" s="51"/>
      <c r="AG133" s="51"/>
      <c r="AK133" s="51"/>
      <c r="AL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3:52" ht="15.7" customHeight="1" x14ac:dyDescent="0.3">
      <c r="C134" s="70"/>
      <c r="D134" s="7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W134" s="51"/>
      <c r="X134" s="51"/>
      <c r="Y134" s="51"/>
      <c r="Z134" s="51"/>
      <c r="AA134" s="51"/>
      <c r="AB134" s="51"/>
      <c r="AC134" s="51"/>
      <c r="AD134" s="51"/>
      <c r="AF134" s="51"/>
      <c r="AG134" s="51"/>
      <c r="AK134" s="51"/>
      <c r="AL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3:52" ht="15.7" customHeight="1" x14ac:dyDescent="0.3">
      <c r="C135" s="70"/>
      <c r="D135" s="7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W135" s="51"/>
      <c r="X135" s="51"/>
      <c r="Y135" s="51"/>
      <c r="Z135" s="51"/>
      <c r="AA135" s="51"/>
      <c r="AB135" s="51"/>
      <c r="AC135" s="51"/>
      <c r="AD135" s="51"/>
      <c r="AF135" s="51"/>
      <c r="AG135" s="51"/>
      <c r="AK135" s="51"/>
      <c r="AL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3:52" ht="15.7" customHeight="1" x14ac:dyDescent="0.3">
      <c r="C136" s="70"/>
      <c r="D136" s="7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W136" s="51"/>
      <c r="X136" s="51"/>
      <c r="Y136" s="51"/>
      <c r="Z136" s="51"/>
      <c r="AA136" s="51"/>
      <c r="AB136" s="51"/>
      <c r="AC136" s="51"/>
      <c r="AD136" s="51"/>
      <c r="AF136" s="51"/>
      <c r="AG136" s="51"/>
      <c r="AK136" s="51"/>
      <c r="AL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3:52" ht="15.7" customHeight="1" x14ac:dyDescent="0.3">
      <c r="C137" s="70"/>
      <c r="D137" s="7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W137" s="51"/>
      <c r="X137" s="51"/>
      <c r="Y137" s="51"/>
      <c r="Z137" s="51"/>
      <c r="AA137" s="51"/>
      <c r="AB137" s="51"/>
      <c r="AC137" s="51"/>
      <c r="AD137" s="51"/>
      <c r="AF137" s="51"/>
      <c r="AG137" s="51"/>
      <c r="AK137" s="51"/>
      <c r="AL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3:52" ht="15.7" customHeight="1" x14ac:dyDescent="0.3">
      <c r="C138" s="70"/>
      <c r="D138" s="7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W138" s="51"/>
      <c r="X138" s="51"/>
      <c r="Y138" s="51"/>
      <c r="Z138" s="51"/>
      <c r="AA138" s="51"/>
      <c r="AB138" s="51"/>
      <c r="AC138" s="51"/>
      <c r="AD138" s="51"/>
      <c r="AF138" s="51"/>
      <c r="AG138" s="51"/>
      <c r="AK138" s="51"/>
      <c r="AL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3:52" ht="15.7" customHeight="1" x14ac:dyDescent="0.3">
      <c r="C139" s="70"/>
      <c r="D139" s="7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W139" s="51"/>
      <c r="X139" s="51"/>
      <c r="Y139" s="51"/>
      <c r="Z139" s="51"/>
      <c r="AA139" s="51"/>
      <c r="AB139" s="51"/>
      <c r="AC139" s="51"/>
      <c r="AD139" s="51"/>
      <c r="AF139" s="51"/>
      <c r="AG139" s="51"/>
      <c r="AK139" s="51"/>
      <c r="AL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3:52" ht="15.7" customHeight="1" x14ac:dyDescent="0.3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3:52" ht="15.7" customHeight="1" x14ac:dyDescent="0.3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3:52" ht="15.7" customHeight="1" x14ac:dyDescent="0.3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3:52" ht="15.7" customHeight="1" x14ac:dyDescent="0.3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3:52" ht="15.7" customHeight="1" x14ac:dyDescent="0.3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5:18" ht="15.7" customHeight="1" x14ac:dyDescent="0.3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5:18" ht="15.7" customHeight="1" x14ac:dyDescent="0.3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5:18" ht="15.7" customHeight="1" x14ac:dyDescent="0.3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5:18" ht="15.7" customHeight="1" x14ac:dyDescent="0.3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5:18" ht="15.7" customHeight="1" x14ac:dyDescent="0.3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5:18" ht="15.7" customHeight="1" x14ac:dyDescent="0.3">
      <c r="E150" s="772"/>
      <c r="F150" s="214"/>
      <c r="G150" s="214"/>
      <c r="H150" s="214"/>
      <c r="I150" s="214"/>
      <c r="J150" s="214"/>
      <c r="K150" s="214"/>
      <c r="L150" s="773"/>
      <c r="M150" s="773"/>
      <c r="N150" s="773"/>
      <c r="O150" s="773"/>
      <c r="P150" s="773"/>
      <c r="Q150" s="25"/>
      <c r="R150" s="27"/>
    </row>
    <row r="151" spans="5:18" ht="15.7" customHeight="1" x14ac:dyDescent="0.3">
      <c r="E151" s="772"/>
      <c r="F151" s="17"/>
      <c r="G151" s="17"/>
      <c r="H151" s="17"/>
      <c r="I151" s="17"/>
      <c r="J151" s="17"/>
      <c r="K151" s="18"/>
      <c r="L151" s="17"/>
      <c r="M151" s="17"/>
      <c r="N151" s="17"/>
      <c r="O151" s="17"/>
      <c r="P151" s="18"/>
      <c r="Q151" s="25"/>
      <c r="R151" s="27"/>
    </row>
    <row r="152" spans="5:18" ht="15.7" customHeight="1" x14ac:dyDescent="0.3">
      <c r="E152" s="19"/>
      <c r="F152" s="20"/>
      <c r="G152" s="20"/>
      <c r="H152" s="20"/>
      <c r="I152" s="20"/>
      <c r="J152" s="20"/>
      <c r="K152" s="21"/>
      <c r="L152" s="22"/>
      <c r="M152" s="22"/>
      <c r="N152" s="22"/>
      <c r="O152" s="22"/>
      <c r="P152" s="21"/>
      <c r="Q152" s="25"/>
      <c r="R152" s="27"/>
    </row>
    <row r="153" spans="5:18" ht="15.7" customHeight="1" x14ac:dyDescent="0.3">
      <c r="E153" s="19"/>
      <c r="F153" s="20"/>
      <c r="G153" s="20"/>
      <c r="H153" s="20"/>
      <c r="I153" s="20"/>
      <c r="J153" s="20"/>
      <c r="K153" s="21"/>
      <c r="L153" s="22"/>
      <c r="M153" s="22"/>
      <c r="N153" s="22"/>
      <c r="O153" s="22"/>
      <c r="P153" s="21"/>
      <c r="Q153" s="25"/>
      <c r="R153" s="27"/>
    </row>
    <row r="154" spans="5:18" ht="15.7" customHeight="1" x14ac:dyDescent="0.3">
      <c r="E154" s="19"/>
      <c r="F154" s="20"/>
      <c r="G154" s="20"/>
      <c r="H154" s="20"/>
      <c r="I154" s="20"/>
      <c r="J154" s="20"/>
      <c r="K154" s="21"/>
      <c r="L154" s="22"/>
      <c r="M154" s="22"/>
      <c r="N154" s="22"/>
      <c r="O154" s="22"/>
      <c r="P154" s="21"/>
      <c r="Q154" s="25"/>
      <c r="R154" s="27"/>
    </row>
    <row r="155" spans="5:18" ht="15.7" customHeight="1" x14ac:dyDescent="0.3">
      <c r="E155" s="19"/>
      <c r="F155" s="20"/>
      <c r="G155" s="20"/>
      <c r="H155" s="20"/>
      <c r="I155" s="20"/>
      <c r="J155" s="20"/>
      <c r="K155" s="21"/>
      <c r="L155" s="22"/>
      <c r="M155" s="22"/>
      <c r="N155" s="22"/>
      <c r="O155" s="22"/>
      <c r="P155" s="21"/>
      <c r="Q155" s="25"/>
      <c r="R155" s="27"/>
    </row>
    <row r="156" spans="5:18" ht="15.7" customHeight="1" x14ac:dyDescent="0.3">
      <c r="E156" s="19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1"/>
      <c r="Q156" s="25"/>
      <c r="R156" s="27"/>
    </row>
    <row r="157" spans="5:18" ht="15.7" customHeight="1" x14ac:dyDescent="0.3">
      <c r="E157" s="25"/>
      <c r="F157" s="21"/>
      <c r="G157" s="21"/>
      <c r="H157" s="21"/>
      <c r="I157" s="21"/>
      <c r="J157" s="21"/>
      <c r="K157" s="23"/>
      <c r="L157" s="24"/>
      <c r="M157" s="24"/>
      <c r="N157" s="24"/>
      <c r="O157" s="24"/>
      <c r="P157" s="23"/>
      <c r="Q157" s="27"/>
      <c r="R157" s="27"/>
    </row>
    <row r="158" spans="5:18" ht="15.7" customHeight="1" x14ac:dyDescent="0.3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5:18" ht="15.7" customHeight="1" x14ac:dyDescent="0.3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N12:N13">
    <cfRule type="expression" dxfId="7" priority="1" stopIfTrue="1">
      <formula>ISERROR(N12)</formula>
    </cfRule>
  </conditionalFormatting>
  <conditionalFormatting sqref="D10">
    <cfRule type="cellIs" dxfId="6" priority="2" stopIfTrue="1" operator="equal">
      <formula>1</formula>
    </cfRule>
    <cfRule type="cellIs" dxfId="5" priority="3" stopIfTrue="1" operator="equal">
      <formula>0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Z159"/>
  <sheetViews>
    <sheetView showGridLines="0" workbookViewId="0">
      <pane ySplit="15" topLeftCell="A16" activePane="bottomLeft" state="frozen"/>
      <selection pane="bottomLeft" activeCell="D8" sqref="D8:F8"/>
    </sheetView>
  </sheetViews>
  <sheetFormatPr baseColWidth="10" defaultColWidth="10.796875" defaultRowHeight="15.7" customHeight="1" x14ac:dyDescent="0.3"/>
  <cols>
    <col min="1" max="1" width="2.796875" style="26" customWidth="1"/>
    <col min="2" max="2" width="11.3984375" style="26" hidden="1" customWidth="1"/>
    <col min="3" max="3" width="12" style="26" hidden="1" customWidth="1"/>
    <col min="4" max="4" width="3.796875" style="26" customWidth="1"/>
    <col min="5" max="5" width="5.296875" style="26" customWidth="1"/>
    <col min="6" max="6" width="61.3984375" style="26" customWidth="1"/>
    <col min="7" max="7" width="11.796875" style="26" customWidth="1"/>
    <col min="8" max="8" width="22.09765625" style="26" customWidth="1"/>
    <col min="9" max="9" width="10.09765625" style="26" customWidth="1"/>
    <col min="10" max="10" width="6" style="26" customWidth="1"/>
    <col min="11" max="13" width="5.69921875" style="26" customWidth="1"/>
    <col min="14" max="14" width="11.09765625" style="26" customWidth="1"/>
    <col min="15" max="17" width="5.69921875" style="26" customWidth="1"/>
    <col min="18" max="18" width="7" style="26" customWidth="1"/>
    <col min="19" max="19" width="10.09765625" style="26" hidden="1" customWidth="1"/>
    <col min="20" max="20" width="11.3984375" style="26" hidden="1" customWidth="1"/>
    <col min="21" max="21" width="11.3984375" style="26" customWidth="1"/>
    <col min="22" max="36" width="11.3984375" style="26" hidden="1" customWidth="1"/>
    <col min="37" max="37" width="16.69921875" style="26" hidden="1" customWidth="1"/>
    <col min="38" max="42" width="11.3984375" style="26" hidden="1" customWidth="1"/>
    <col min="43" max="44" width="11.3984375" style="26" customWidth="1"/>
    <col min="45" max="16384" width="10.796875" style="26"/>
  </cols>
  <sheetData>
    <row r="1" spans="1:52" ht="15.7" customHeight="1" x14ac:dyDescent="0.3">
      <c r="A1" s="479"/>
      <c r="D1" s="787" t="s">
        <v>143</v>
      </c>
      <c r="E1" s="787"/>
      <c r="F1" s="787"/>
      <c r="G1" s="530"/>
      <c r="H1" s="49" t="s">
        <v>84</v>
      </c>
      <c r="I1" s="49"/>
      <c r="J1" s="7" t="s">
        <v>31</v>
      </c>
      <c r="K1" s="7" t="s">
        <v>32</v>
      </c>
      <c r="L1" s="7" t="s">
        <v>140</v>
      </c>
      <c r="M1" s="521" t="s">
        <v>157</v>
      </c>
      <c r="N1" s="7" t="s">
        <v>83</v>
      </c>
      <c r="O1" s="484"/>
      <c r="P1" s="499" t="str">
        <f>Zusammenfassung!K1</f>
        <v>Version 17/08/08</v>
      </c>
      <c r="Q1" s="500"/>
      <c r="R1" s="500"/>
      <c r="S1" s="106"/>
      <c r="T1" s="106"/>
      <c r="U1" s="106"/>
      <c r="W1" s="82"/>
      <c r="X1" s="82"/>
      <c r="Y1" s="82"/>
      <c r="Z1" s="82"/>
      <c r="AA1" s="82"/>
      <c r="AB1" s="82"/>
      <c r="AC1" s="82"/>
      <c r="AD1" s="82"/>
      <c r="AF1" s="94"/>
      <c r="AG1" s="94"/>
      <c r="AH1" s="94"/>
      <c r="AK1" s="51"/>
      <c r="AL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ht="15.7" hidden="1" customHeight="1" x14ac:dyDescent="0.3">
      <c r="A2" s="479"/>
      <c r="D2" s="395"/>
      <c r="E2" s="396"/>
      <c r="G2" s="530"/>
      <c r="H2" s="421" t="s">
        <v>243</v>
      </c>
      <c r="I2" s="393" t="s">
        <v>215</v>
      </c>
      <c r="J2" s="456">
        <f ca="1">J$38</f>
        <v>17</v>
      </c>
      <c r="K2" s="456">
        <f ca="1">K$38</f>
        <v>16</v>
      </c>
      <c r="L2" s="456">
        <f ca="1">L$38</f>
        <v>0</v>
      </c>
      <c r="M2" s="457">
        <f ca="1">M$38</f>
        <v>0</v>
      </c>
      <c r="N2" s="458">
        <f t="shared" ref="N2:N7" ca="1" si="0">SUM(J2:M2)</f>
        <v>33</v>
      </c>
      <c r="O2" s="484"/>
      <c r="P2" s="501"/>
      <c r="Q2" s="500"/>
      <c r="R2" s="500"/>
      <c r="S2" s="106"/>
      <c r="T2" s="106"/>
      <c r="U2" s="106"/>
      <c r="W2" s="82"/>
      <c r="X2" s="82"/>
      <c r="Y2" s="82"/>
      <c r="Z2" s="82"/>
      <c r="AA2" s="82"/>
      <c r="AB2" s="82"/>
      <c r="AC2" s="82"/>
      <c r="AD2" s="82"/>
      <c r="AF2" s="94"/>
      <c r="AG2" s="94"/>
      <c r="AH2" s="94"/>
      <c r="AI2" s="82" t="s">
        <v>250</v>
      </c>
      <c r="AK2" s="51"/>
      <c r="AL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5.7" hidden="1" customHeight="1" x14ac:dyDescent="0.3">
      <c r="A3" s="479"/>
      <c r="C3" s="70"/>
      <c r="D3" s="395"/>
      <c r="E3" s="396"/>
      <c r="G3" s="530"/>
      <c r="H3" s="49"/>
      <c r="I3" s="394" t="s">
        <v>217</v>
      </c>
      <c r="J3" s="456">
        <f ca="1">J$113</f>
        <v>0</v>
      </c>
      <c r="K3" s="456">
        <f ca="1">K$113</f>
        <v>0</v>
      </c>
      <c r="L3" s="456">
        <f ca="1">L$113</f>
        <v>0</v>
      </c>
      <c r="M3" s="457">
        <f ca="1">M$113</f>
        <v>0</v>
      </c>
      <c r="N3" s="458">
        <f t="shared" ca="1" si="0"/>
        <v>0</v>
      </c>
      <c r="O3" s="484"/>
      <c r="P3" s="501"/>
      <c r="Q3" s="500"/>
      <c r="R3" s="500"/>
      <c r="S3" s="106"/>
      <c r="T3" s="106"/>
      <c r="U3" s="106"/>
      <c r="W3" s="82"/>
      <c r="X3" s="82"/>
      <c r="Y3" s="82"/>
      <c r="Z3" s="82"/>
      <c r="AA3" s="82"/>
      <c r="AB3" s="82"/>
      <c r="AC3" s="82"/>
      <c r="AD3" s="82"/>
      <c r="AF3" s="94"/>
      <c r="AG3" s="94"/>
      <c r="AH3" s="94"/>
      <c r="AI3" s="26" t="s">
        <v>251</v>
      </c>
      <c r="AK3" s="51"/>
      <c r="AL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5.7" hidden="1" customHeight="1" x14ac:dyDescent="0.3">
      <c r="A4" s="479"/>
      <c r="C4" s="70"/>
      <c r="D4" s="395"/>
      <c r="E4" s="396"/>
      <c r="G4" s="530"/>
      <c r="H4" s="49"/>
      <c r="I4" s="394" t="s">
        <v>106</v>
      </c>
      <c r="J4" s="456">
        <f ca="1">SUM(J$2:J$3)</f>
        <v>17</v>
      </c>
      <c r="K4" s="456">
        <f ca="1">SUM(K$2:K$3)</f>
        <v>16</v>
      </c>
      <c r="L4" s="456">
        <f ca="1">SUM(L$2:L$3)</f>
        <v>0</v>
      </c>
      <c r="M4" s="457">
        <f ca="1">SUM(M$2:M$3)</f>
        <v>0</v>
      </c>
      <c r="N4" s="458">
        <f t="shared" ca="1" si="0"/>
        <v>33</v>
      </c>
      <c r="O4" s="484"/>
      <c r="P4" s="501"/>
      <c r="Q4" s="500"/>
      <c r="R4" s="500"/>
      <c r="S4" s="106"/>
      <c r="T4" s="106"/>
      <c r="U4" s="106"/>
      <c r="W4" s="82"/>
      <c r="X4" s="82"/>
      <c r="Y4" s="82"/>
      <c r="Z4" s="82"/>
      <c r="AA4" s="82"/>
      <c r="AB4" s="82"/>
      <c r="AC4" s="82"/>
      <c r="AD4" s="82"/>
      <c r="AF4" s="94"/>
      <c r="AG4" s="94"/>
      <c r="AH4" s="94"/>
      <c r="AI4" s="77" t="s">
        <v>252</v>
      </c>
      <c r="AK4" s="51"/>
      <c r="AL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5.7" hidden="1" customHeight="1" x14ac:dyDescent="0.3">
      <c r="A5" s="479"/>
      <c r="C5" s="70"/>
      <c r="D5" s="395"/>
      <c r="E5" s="396"/>
      <c r="G5" s="530"/>
      <c r="H5" s="421" t="s">
        <v>214</v>
      </c>
      <c r="I5" s="392" t="s">
        <v>217</v>
      </c>
      <c r="J5" s="459">
        <f ca="1">O$113</f>
        <v>0</v>
      </c>
      <c r="K5" s="459">
        <f ca="1">P$113</f>
        <v>0</v>
      </c>
      <c r="L5" s="459">
        <f ca="1">Q$113</f>
        <v>0</v>
      </c>
      <c r="M5" s="522">
        <f ca="1">R$113</f>
        <v>0</v>
      </c>
      <c r="N5" s="458">
        <f t="shared" ca="1" si="0"/>
        <v>0</v>
      </c>
      <c r="O5" s="484"/>
      <c r="P5" s="501"/>
      <c r="Q5" s="500"/>
      <c r="R5" s="500"/>
      <c r="S5" s="106"/>
      <c r="T5" s="106"/>
      <c r="U5" s="106"/>
      <c r="W5" s="82"/>
      <c r="X5" s="82"/>
      <c r="Y5" s="82"/>
      <c r="Z5" s="82"/>
      <c r="AA5" s="82"/>
      <c r="AB5" s="82"/>
      <c r="AC5" s="82"/>
      <c r="AD5" s="82"/>
      <c r="AF5" s="94"/>
      <c r="AG5" s="94"/>
      <c r="AH5" s="94"/>
      <c r="AI5" s="26" t="s">
        <v>253</v>
      </c>
      <c r="AK5" s="51"/>
      <c r="AL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5.7" hidden="1" customHeight="1" thickBot="1" x14ac:dyDescent="0.35">
      <c r="A6" s="479"/>
      <c r="C6" s="70"/>
      <c r="D6" s="395"/>
      <c r="E6" s="396"/>
      <c r="G6" s="530"/>
      <c r="H6" s="49"/>
      <c r="I6" s="392" t="s">
        <v>239</v>
      </c>
      <c r="J6" s="460">
        <f>'Erstberatung T.M.JJ'!L33</f>
        <v>0</v>
      </c>
      <c r="K6" s="460">
        <f>'Erstberatung T.M.JJ'!M33</f>
        <v>0</v>
      </c>
      <c r="L6" s="460">
        <f>'Erstberatung T.M.JJ'!N33</f>
        <v>0</v>
      </c>
      <c r="M6" s="523">
        <f>'Erstberatung T.M.JJ'!O33</f>
        <v>0</v>
      </c>
      <c r="N6" s="458">
        <f t="shared" si="0"/>
        <v>0</v>
      </c>
      <c r="O6" s="484"/>
      <c r="P6" s="501"/>
      <c r="Q6" s="500"/>
      <c r="R6" s="500"/>
      <c r="S6" s="106"/>
      <c r="T6" s="106"/>
      <c r="U6" s="106"/>
      <c r="W6" s="82" t="s">
        <v>154</v>
      </c>
      <c r="X6" s="51"/>
      <c r="Y6" s="51"/>
      <c r="Z6" s="51"/>
      <c r="AA6" s="51"/>
      <c r="AB6" s="51"/>
      <c r="AC6" s="70"/>
      <c r="AD6"/>
      <c r="AF6" s="94"/>
      <c r="AG6" s="94"/>
      <c r="AH6" s="94"/>
      <c r="AI6" s="26" t="s">
        <v>254</v>
      </c>
      <c r="AK6" s="51"/>
      <c r="AL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.7" hidden="1" customHeight="1" x14ac:dyDescent="0.3">
      <c r="A7" s="479"/>
      <c r="C7" s="70" t="s">
        <v>226</v>
      </c>
      <c r="D7" s="395"/>
      <c r="E7" s="396"/>
      <c r="G7" s="530"/>
      <c r="H7" s="49"/>
      <c r="I7" s="392" t="s">
        <v>83</v>
      </c>
      <c r="J7" s="460">
        <f ca="1">SUM(J5:J6)</f>
        <v>0</v>
      </c>
      <c r="K7" s="460">
        <f ca="1">SUM(K5:K6)</f>
        <v>0</v>
      </c>
      <c r="L7" s="460">
        <f ca="1">SUM(L5:L6)</f>
        <v>0</v>
      </c>
      <c r="M7" s="523">
        <f ca="1">SUM(M5:M6)</f>
        <v>0</v>
      </c>
      <c r="N7" s="458">
        <f t="shared" ca="1" si="0"/>
        <v>0</v>
      </c>
      <c r="O7" s="484"/>
      <c r="P7" s="501"/>
      <c r="Q7" s="500"/>
      <c r="R7" s="500"/>
      <c r="S7" s="106"/>
      <c r="T7" s="106"/>
      <c r="U7" s="106"/>
      <c r="V7" s="104" t="s">
        <v>183</v>
      </c>
      <c r="W7" s="83" t="str">
        <f>'LV-Liste'!C$3</f>
        <v>Name der LV</v>
      </c>
      <c r="X7" s="83" t="str">
        <f>'LV-Liste'!D$3</f>
        <v xml:space="preserve">Prüfungsnummer </v>
      </c>
      <c r="Y7" s="83" t="str">
        <f>'LV-Liste'!E$3</f>
        <v>Dozent</v>
      </c>
      <c r="Z7" s="83" t="str">
        <f>'LV-Liste'!F$3</f>
        <v>Semester</v>
      </c>
      <c r="AA7" s="83" t="str">
        <f>'LV-Liste'!G$3</f>
        <v>GL</v>
      </c>
      <c r="AB7" s="83" t="str">
        <f>'LV-Liste'!H$3</f>
        <v>T</v>
      </c>
      <c r="AC7" s="83" t="str">
        <f>'LV-Liste'!I$3</f>
        <v>NT</v>
      </c>
      <c r="AD7" s="83" t="str">
        <f>'LV-Liste'!J$3</f>
        <v>P</v>
      </c>
      <c r="AF7" s="94"/>
      <c r="AG7" s="94"/>
      <c r="AH7" s="94"/>
      <c r="AI7" s="82" t="s">
        <v>249</v>
      </c>
      <c r="AK7" s="51"/>
      <c r="AL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15.7" customHeight="1" thickBot="1" x14ac:dyDescent="0.4">
      <c r="A8" s="479"/>
      <c r="C8" s="385" t="s">
        <v>225</v>
      </c>
      <c r="D8" s="788"/>
      <c r="E8" s="789"/>
      <c r="F8" s="790"/>
      <c r="G8" s="530"/>
      <c r="H8" s="378" t="s">
        <v>74</v>
      </c>
      <c r="I8" s="378"/>
      <c r="J8" s="228">
        <f ca="1">J$4</f>
        <v>17</v>
      </c>
      <c r="K8" s="228">
        <f ca="1">K$4</f>
        <v>16</v>
      </c>
      <c r="L8" s="228">
        <f ca="1">L$4</f>
        <v>0</v>
      </c>
      <c r="M8" s="524">
        <f ca="1">M$4</f>
        <v>0</v>
      </c>
      <c r="N8" s="229">
        <f ca="1">SUM(J8:M8)</f>
        <v>33</v>
      </c>
      <c r="O8" s="488"/>
      <c r="P8" s="502"/>
      <c r="Q8" s="503"/>
      <c r="R8" s="503"/>
      <c r="S8" s="106"/>
      <c r="T8" s="106"/>
      <c r="U8" s="106"/>
      <c r="V8" s="105">
        <f>COLUMN(lvliste)</f>
        <v>1</v>
      </c>
      <c r="W8" s="84">
        <f>COLUMN('LV-Liste'!C$3)-$V$8</f>
        <v>2</v>
      </c>
      <c r="X8" s="84">
        <f>COLUMN('LV-Liste'!D$3)-$V$8</f>
        <v>3</v>
      </c>
      <c r="Y8" s="84">
        <f>COLUMN('LV-Liste'!E$3)-$V$8</f>
        <v>4</v>
      </c>
      <c r="Z8" s="84">
        <f>COLUMN('LV-Liste'!F$3)-$V$8</f>
        <v>5</v>
      </c>
      <c r="AA8" s="84">
        <f>COLUMN('LV-Liste'!G$3)-$V$8</f>
        <v>6</v>
      </c>
      <c r="AB8" s="84">
        <f>COLUMN('LV-Liste'!H$3)-$V$8</f>
        <v>7</v>
      </c>
      <c r="AC8" s="84">
        <f>COLUMN('LV-Liste'!I$3)-$V$8</f>
        <v>8</v>
      </c>
      <c r="AD8" s="84">
        <f>COLUMN('LV-Liste'!J$3)-$V$8</f>
        <v>9</v>
      </c>
      <c r="AF8" s="94"/>
      <c r="AG8" s="94"/>
      <c r="AH8" s="95"/>
      <c r="AI8" s="472" t="s">
        <v>300</v>
      </c>
      <c r="AK8" s="51"/>
      <c r="AL8" s="51"/>
      <c r="AN8" s="129"/>
      <c r="AO8" s="129"/>
      <c r="AP8" s="129"/>
      <c r="AQ8" s="129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5.7" customHeight="1" x14ac:dyDescent="0.35">
      <c r="A9" s="479"/>
      <c r="C9" s="386" t="s">
        <v>227</v>
      </c>
      <c r="D9" s="791" t="str">
        <f ca="1">CONCATENATE(OFFSET(Zusammenfassung!$AI$32,0,$C$10-1)," ist mit der Prüfungsordnung",IF($D$10=1," "," nicht "),"konform")</f>
        <v>5. Studienberatung T.M.JJ ist mit der Prüfungsordnung nicht konform</v>
      </c>
      <c r="E9" s="791"/>
      <c r="F9" s="791"/>
      <c r="G9" s="530"/>
      <c r="H9" s="421" t="s">
        <v>75</v>
      </c>
      <c r="I9" s="421"/>
      <c r="J9" s="526">
        <f ca="1">J$7</f>
        <v>0</v>
      </c>
      <c r="K9" s="526">
        <f ca="1">K$7</f>
        <v>0</v>
      </c>
      <c r="L9" s="526">
        <f ca="1">L$7</f>
        <v>0</v>
      </c>
      <c r="M9" s="527">
        <f ca="1">M$7</f>
        <v>0</v>
      </c>
      <c r="N9" s="528">
        <f ca="1">SUM(J9:M9)</f>
        <v>0</v>
      </c>
      <c r="O9" s="504"/>
      <c r="P9" s="505"/>
      <c r="Q9" s="505"/>
      <c r="R9" s="505"/>
      <c r="S9" s="13"/>
      <c r="T9" s="13"/>
      <c r="U9" s="13"/>
      <c r="V9" s="104" t="s">
        <v>20</v>
      </c>
      <c r="W9" s="81" t="str">
        <f>'LV-Liste'!K$3</f>
        <v>entfällt, wenn Besuch LV 1</v>
      </c>
      <c r="X9" s="81" t="str">
        <f>'LV-Liste'!L$3</f>
        <v>entfällt, wenn Besuch LV 2</v>
      </c>
      <c r="Y9" s="103" t="str">
        <f>'LV-Liste'!M$3</f>
        <v>LV anerkannt</v>
      </c>
      <c r="Z9" s="103" t="str">
        <f>'LV-Liste'!N$3</f>
        <v>Credits soll für Anerkennung</v>
      </c>
      <c r="AA9" s="103" t="str">
        <f>'LV-Liste'!O$3</f>
        <v>LV Auflage</v>
      </c>
      <c r="AB9" s="85"/>
      <c r="AC9" s="85"/>
      <c r="AD9" s="50"/>
      <c r="AF9" s="94"/>
      <c r="AG9" s="94"/>
      <c r="AH9" s="95"/>
      <c r="AI9" s="472" t="s">
        <v>277</v>
      </c>
      <c r="AK9" s="51"/>
      <c r="AL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5.7" customHeight="1" thickBot="1" x14ac:dyDescent="0.4">
      <c r="A10" s="479"/>
      <c r="C10" s="566">
        <v>5</v>
      </c>
      <c r="D10" s="792">
        <f ca="1">IF(OFFSET(Zusammenfassung!$AI$41,0,$C$10-1),1,0)</f>
        <v>0</v>
      </c>
      <c r="E10" s="793"/>
      <c r="F10" s="794"/>
      <c r="G10" s="530"/>
      <c r="H10" s="378" t="s">
        <v>83</v>
      </c>
      <c r="I10" s="378"/>
      <c r="J10" s="229">
        <f ca="1">SUM(J8:J9)</f>
        <v>17</v>
      </c>
      <c r="K10" s="229">
        <f ca="1">SUM(K8:K9)</f>
        <v>16</v>
      </c>
      <c r="L10" s="229">
        <f ca="1">SUM(L8:L9)</f>
        <v>0</v>
      </c>
      <c r="M10" s="525">
        <f ca="1">SUM(M8:M9)</f>
        <v>0</v>
      </c>
      <c r="N10" s="229">
        <f ca="1">SUM(J10:M10)</f>
        <v>33</v>
      </c>
      <c r="O10" s="488"/>
      <c r="P10" s="488"/>
      <c r="Q10" s="488"/>
      <c r="R10" s="488"/>
      <c r="S10" s="72" t="s">
        <v>83</v>
      </c>
      <c r="T10"/>
      <c r="U10" s="74" t="s">
        <v>18</v>
      </c>
      <c r="V10" s="105">
        <f>ROW(lvliste)</f>
        <v>1</v>
      </c>
      <c r="W10" s="55">
        <f>COLUMN('LV-Liste'!K$3)-$V$8</f>
        <v>10</v>
      </c>
      <c r="X10" s="55">
        <f>COLUMN('LV-Liste'!L$3)-$V$8</f>
        <v>11</v>
      </c>
      <c r="Y10" s="84">
        <f>COLUMN('LV-Liste'!M$3)-$V$8</f>
        <v>12</v>
      </c>
      <c r="Z10" s="84">
        <f>COLUMN('LV-Liste'!N$3)-$V$8</f>
        <v>13</v>
      </c>
      <c r="AA10" s="84">
        <f>COLUMN('LV-Liste'!O$3)-$V$8</f>
        <v>14</v>
      </c>
      <c r="AB10" s="50"/>
      <c r="AC10" s="50"/>
      <c r="AF10" s="51"/>
      <c r="AG10" s="51"/>
      <c r="AI10" s="472" t="s">
        <v>278</v>
      </c>
      <c r="AK10" s="51"/>
      <c r="AL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5.7" customHeight="1" x14ac:dyDescent="0.3">
      <c r="A11" s="479"/>
      <c r="E11" s="6"/>
      <c r="F11" s="6"/>
      <c r="G11" s="6"/>
      <c r="H11" s="6"/>
      <c r="I11" s="6"/>
      <c r="J11" s="8"/>
      <c r="K11" s="8"/>
      <c r="L11" s="8"/>
      <c r="M11" s="8"/>
      <c r="N11" s="28"/>
      <c r="O11" s="488"/>
      <c r="P11" s="488"/>
      <c r="Q11" s="488"/>
      <c r="R11" s="488"/>
      <c r="S11" s="72" t="s">
        <v>202</v>
      </c>
      <c r="T11" s="73"/>
      <c r="U11" s="75" t="s">
        <v>146</v>
      </c>
      <c r="V11" s="51"/>
      <c r="W11" s="397"/>
      <c r="X11" s="397"/>
      <c r="Y11" s="397"/>
      <c r="Z11" s="397"/>
      <c r="AA11" s="398"/>
      <c r="AB11" s="398"/>
      <c r="AC11" s="398"/>
      <c r="AD11" s="398"/>
      <c r="AK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5.7" customHeight="1" x14ac:dyDescent="0.3">
      <c r="A12" s="479"/>
      <c r="D12" s="477" t="str">
        <f ca="1">CONCATENATE(OFFSET(Zusammenfassung!$AI$32,0,$C$10-1)," für ",Zusammenfassung!$C$4," (Matr.-Nr. ",Zusammenfassung!$C$5,")")</f>
        <v>5. Studienberatung T.M.JJ für [Formular 'Erstberatung' ausfüllen!] (Matr.-Nr. [Formular 'Erstberatung' ausfüllen!])</v>
      </c>
      <c r="F12" s="6"/>
      <c r="G12" s="8"/>
      <c r="H12" s="8"/>
      <c r="I12" s="8"/>
      <c r="J12" s="8"/>
      <c r="K12" s="799" t="s">
        <v>141</v>
      </c>
      <c r="L12" s="800"/>
      <c r="M12" s="801"/>
      <c r="N12" s="407">
        <f ca="1">IF(U12&gt;0,S12/U12,0)</f>
        <v>0</v>
      </c>
      <c r="O12" s="488"/>
      <c r="P12" s="488"/>
      <c r="Q12" s="488"/>
      <c r="R12" s="488"/>
      <c r="S12" s="76">
        <f ca="1">S38+S113</f>
        <v>0</v>
      </c>
      <c r="T12" s="76"/>
      <c r="U12" s="76">
        <f ca="1">U38+U113</f>
        <v>0</v>
      </c>
      <c r="AN12" s="63"/>
      <c r="AO12" s="63"/>
      <c r="AP12" s="63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5.7" customHeight="1" x14ac:dyDescent="0.3">
      <c r="A13" s="479"/>
      <c r="E13" s="477"/>
      <c r="F13" s="6"/>
      <c r="G13" s="8"/>
      <c r="H13" s="8"/>
      <c r="I13" s="8"/>
      <c r="J13" s="8"/>
      <c r="K13" s="481"/>
      <c r="L13" s="481"/>
      <c r="M13" s="481"/>
      <c r="N13" s="482"/>
      <c r="O13" s="780"/>
      <c r="P13" s="780"/>
      <c r="Q13" s="780"/>
      <c r="R13" s="780"/>
      <c r="S13" s="76"/>
      <c r="T13" s="76"/>
      <c r="U13" s="76"/>
      <c r="AN13" s="63"/>
      <c r="AO13" s="63"/>
      <c r="AP13" s="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5.7" customHeight="1" x14ac:dyDescent="0.3">
      <c r="A14" s="479"/>
      <c r="D14" s="802"/>
      <c r="E14" s="795" t="s">
        <v>131</v>
      </c>
      <c r="F14" s="795"/>
      <c r="G14" s="782" t="s">
        <v>282</v>
      </c>
      <c r="H14" s="795" t="s">
        <v>77</v>
      </c>
      <c r="I14" s="796" t="s">
        <v>212</v>
      </c>
      <c r="J14" s="784" t="s">
        <v>78</v>
      </c>
      <c r="K14" s="784"/>
      <c r="L14" s="784"/>
      <c r="M14" s="784"/>
      <c r="N14" s="782" t="s">
        <v>79</v>
      </c>
      <c r="O14" s="784" t="s">
        <v>30</v>
      </c>
      <c r="P14" s="784"/>
      <c r="Q14" s="784"/>
      <c r="R14" s="784"/>
      <c r="S14" s="76"/>
      <c r="T14" s="76"/>
      <c r="U14" s="76"/>
      <c r="AC14" s="577" t="s">
        <v>213</v>
      </c>
      <c r="AD14" s="577" t="s">
        <v>214</v>
      </c>
      <c r="AE14" s="487" t="s">
        <v>288</v>
      </c>
      <c r="AF14" s="486" t="s">
        <v>67</v>
      </c>
      <c r="AG14" s="486" t="s">
        <v>223</v>
      </c>
      <c r="AH14" s="578" t="s">
        <v>68</v>
      </c>
      <c r="AI14" s="486" t="s">
        <v>224</v>
      </c>
      <c r="AJ14" s="486" t="s">
        <v>68</v>
      </c>
      <c r="AK14" s="487" t="s">
        <v>69</v>
      </c>
      <c r="AL14" s="486" t="s">
        <v>286</v>
      </c>
      <c r="AM14" s="484"/>
      <c r="AN14" s="63"/>
      <c r="AO14" s="63"/>
      <c r="AP14" s="63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5.7" customHeight="1" x14ac:dyDescent="0.3">
      <c r="A15" s="479"/>
      <c r="D15" s="802"/>
      <c r="E15" s="795"/>
      <c r="F15" s="795"/>
      <c r="G15" s="803"/>
      <c r="H15" s="796"/>
      <c r="I15" s="797"/>
      <c r="J15" s="388" t="s">
        <v>31</v>
      </c>
      <c r="K15" s="388" t="s">
        <v>32</v>
      </c>
      <c r="L15" s="388" t="s">
        <v>140</v>
      </c>
      <c r="M15" s="388" t="s">
        <v>157</v>
      </c>
      <c r="N15" s="783"/>
      <c r="O15" s="90" t="s">
        <v>31</v>
      </c>
      <c r="P15" s="90" t="s">
        <v>32</v>
      </c>
      <c r="Q15" s="90" t="s">
        <v>140</v>
      </c>
      <c r="R15" s="90" t="s">
        <v>157</v>
      </c>
      <c r="S15" s="254"/>
      <c r="T15" s="8"/>
      <c r="U15" s="8"/>
      <c r="AC15" s="579" t="s">
        <v>218</v>
      </c>
      <c r="AD15" s="579" t="s">
        <v>219</v>
      </c>
      <c r="AE15" s="485"/>
      <c r="AF15" s="485"/>
      <c r="AG15" s="485"/>
      <c r="AH15" s="484"/>
      <c r="AI15" s="484"/>
      <c r="AJ15" s="484"/>
      <c r="AK15" s="485"/>
      <c r="AL15" s="485"/>
      <c r="AM15" s="486" t="s">
        <v>287</v>
      </c>
      <c r="AN15" s="65"/>
      <c r="AO15" s="65"/>
      <c r="AP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5" customHeight="1" x14ac:dyDescent="0.3">
      <c r="A16" s="479"/>
      <c r="E16" s="219" t="s">
        <v>169</v>
      </c>
      <c r="F16" s="477"/>
      <c r="G16" s="477"/>
      <c r="H16" s="477"/>
      <c r="I16" s="477"/>
      <c r="J16" s="9"/>
      <c r="K16" s="10"/>
      <c r="L16" s="9"/>
      <c r="M16" s="9"/>
      <c r="N16" s="10"/>
      <c r="P16" s="253"/>
      <c r="Q16" s="253"/>
      <c r="R16" s="253"/>
      <c r="S16" s="777" t="s">
        <v>202</v>
      </c>
      <c r="T16" s="771" t="s">
        <v>98</v>
      </c>
      <c r="U16" s="483" t="s">
        <v>28</v>
      </c>
      <c r="AC16" s="577" t="s">
        <v>213</v>
      </c>
      <c r="AD16" s="577" t="s">
        <v>214</v>
      </c>
      <c r="AE16" s="487" t="s">
        <v>288</v>
      </c>
      <c r="AF16" s="486" t="s">
        <v>67</v>
      </c>
      <c r="AG16" s="486" t="s">
        <v>223</v>
      </c>
      <c r="AH16" s="578" t="s">
        <v>68</v>
      </c>
      <c r="AI16" s="486" t="s">
        <v>224</v>
      </c>
      <c r="AJ16" s="486" t="s">
        <v>68</v>
      </c>
      <c r="AK16" s="487" t="s">
        <v>69</v>
      </c>
      <c r="AL16" s="486" t="s">
        <v>286</v>
      </c>
      <c r="AM16" s="484"/>
      <c r="AN16" s="65"/>
      <c r="AO16" s="65"/>
      <c r="AP16" s="65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5" customHeight="1" x14ac:dyDescent="0.3">
      <c r="A17" s="479"/>
      <c r="E17" s="219" t="s">
        <v>262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777"/>
      <c r="T17" s="771"/>
      <c r="U17" s="488"/>
      <c r="AC17" s="579" t="s">
        <v>218</v>
      </c>
      <c r="AD17" s="579" t="s">
        <v>219</v>
      </c>
      <c r="AE17" s="485"/>
      <c r="AF17" s="485"/>
      <c r="AG17" s="485"/>
      <c r="AH17" s="484"/>
      <c r="AI17" s="484"/>
      <c r="AJ17" s="484"/>
      <c r="AK17" s="485"/>
      <c r="AL17" s="485"/>
      <c r="AM17" s="486" t="s">
        <v>287</v>
      </c>
      <c r="AN17" s="65"/>
      <c r="AO17" s="65"/>
      <c r="AP17" s="65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5" customHeight="1" x14ac:dyDescent="0.3">
      <c r="A18" s="479"/>
      <c r="C18" s="91"/>
      <c r="D18" s="91"/>
      <c r="E18" s="219" t="s">
        <v>222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8"/>
      <c r="T18" s="8"/>
      <c r="U18" s="8"/>
      <c r="AK18" s="67"/>
      <c r="AL18" s="66"/>
      <c r="AN18" s="66"/>
      <c r="AO18" s="66"/>
      <c r="AP18" s="66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5" customHeight="1" x14ac:dyDescent="0.3">
      <c r="A19" s="479"/>
      <c r="C19" s="91"/>
      <c r="D19" s="91"/>
      <c r="E19" s="484"/>
      <c r="F19" s="506"/>
      <c r="G19" s="506"/>
      <c r="H19" s="506"/>
      <c r="I19" s="506"/>
      <c r="J19" s="506"/>
      <c r="K19" s="506"/>
      <c r="L19" s="506"/>
      <c r="M19" s="506"/>
      <c r="N19" s="506"/>
      <c r="O19" s="219"/>
      <c r="P19" s="219"/>
      <c r="Q19" s="219"/>
      <c r="R19" s="219"/>
      <c r="S19" s="8"/>
      <c r="T19" s="8"/>
      <c r="U19" s="8"/>
      <c r="AK19" s="67"/>
      <c r="AL19" s="66"/>
      <c r="AN19" s="66"/>
      <c r="AO19" s="66"/>
      <c r="AP19" s="66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7" customHeight="1" x14ac:dyDescent="0.35">
      <c r="A20" s="479"/>
      <c r="B20" s="77" t="s">
        <v>29</v>
      </c>
      <c r="C20" s="88"/>
      <c r="D20" s="798" t="s">
        <v>215</v>
      </c>
      <c r="E20" s="798"/>
      <c r="F20" s="798"/>
      <c r="G20" s="575"/>
      <c r="H20" s="575"/>
      <c r="I20" s="575"/>
      <c r="J20" s="575"/>
      <c r="K20" s="575"/>
      <c r="L20" s="575"/>
      <c r="M20" s="575"/>
      <c r="N20" s="575"/>
      <c r="O20" s="8"/>
      <c r="P20" s="12"/>
      <c r="Q20" s="12"/>
      <c r="R20" s="8"/>
      <c r="S20" s="8"/>
      <c r="T20" s="8"/>
      <c r="U20" s="8"/>
      <c r="AF20" s="51"/>
      <c r="AG20" s="51"/>
      <c r="AK20" s="64"/>
      <c r="AL20" s="63"/>
      <c r="AN20" s="68"/>
      <c r="AO20" s="63"/>
      <c r="AP20" s="63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5" customHeight="1" x14ac:dyDescent="0.3">
      <c r="A21" s="479"/>
      <c r="B21" s="26">
        <f>'1. Studienberatung T.M.JJ'!B21</f>
        <v>1001</v>
      </c>
      <c r="C21" s="576" t="b">
        <f t="shared" ref="C21:C37" si="1">$AC21</f>
        <v>1</v>
      </c>
      <c r="D21" s="574" t="str">
        <f ca="1">IF($AL21,"X","")</f>
        <v/>
      </c>
      <c r="E21" s="774" t="str">
        <f t="shared" ref="E21:E37" ca="1" si="2">IF($B21&gt;0,OFFSET(lvliste,$W21,W$8),"")</f>
        <v>Modul Elektrotechnik:</v>
      </c>
      <c r="F21" s="774"/>
      <c r="G21" s="520">
        <f t="shared" ref="G21:G37" ca="1" si="3">IF($B21&gt;0,OFFSET(lvliste,$W21,X$8),"")</f>
        <v>3020</v>
      </c>
      <c r="H21" s="377" t="str">
        <f t="shared" ref="H21:H37" ca="1" si="4">IF($B21&gt;0,OFFSET(lvliste,$W21,Y$8),"")</f>
        <v xml:space="preserve"> </v>
      </c>
      <c r="I21" s="377" t="str">
        <f t="shared" ref="I21:I37" ca="1" si="5">IF($B21&gt;0,OFFSET(lvliste,$W21,Z$8),"")</f>
        <v xml:space="preserve"> </v>
      </c>
      <c r="J21" s="381">
        <f t="shared" ref="J21:J37" ca="1" si="6">IF(AND($AL21,$B21&gt;0),OFFSET(lvliste,$W21,AA$8),0)</f>
        <v>0</v>
      </c>
      <c r="K21" s="381">
        <f t="shared" ref="K21:K37" ca="1" si="7">IF(AND($AL21,$B21&gt;0),OFFSET(lvliste,$W21,AB$8),0)</f>
        <v>0</v>
      </c>
      <c r="L21" s="381">
        <f t="shared" ref="L21:L37" ca="1" si="8">IF(AND($AL21,$B21&gt;0),OFFSET(lvliste,$W21,AC$8),0)</f>
        <v>0</v>
      </c>
      <c r="M21" s="381">
        <f t="shared" ref="M21:M37" ca="1" si="9">IF(AND($AL21,$B21&gt;0),OFFSET(lvliste,$W21,AD$8),0)</f>
        <v>0</v>
      </c>
      <c r="N21" s="387"/>
      <c r="O21" s="489"/>
      <c r="P21" s="489"/>
      <c r="Q21" s="489"/>
      <c r="R21" s="489"/>
      <c r="S21" s="483">
        <f t="shared" ref="S21:S37" ca="1" si="10">SUM(J21:M21)*N21</f>
        <v>0</v>
      </c>
      <c r="T21" s="490">
        <f t="shared" ref="T21:T37" ca="1" si="11">IF(S21&gt;0, 1, 0)</f>
        <v>0</v>
      </c>
      <c r="U21" s="490">
        <f t="shared" ref="U21:U37" ca="1" si="12">T21*SUM(J21:M21)</f>
        <v>0</v>
      </c>
      <c r="V21" s="490"/>
      <c r="W21" s="491">
        <f t="shared" ref="W21:W44" si="13">IF($B21&gt;0,VLOOKUP($B21,lvlistenbereich,2,FALSE)-$V$10,0)</f>
        <v>49</v>
      </c>
      <c r="X21" s="500"/>
      <c r="Y21" s="500"/>
      <c r="Z21" s="500"/>
      <c r="AA21" s="500"/>
      <c r="AB21" s="500"/>
      <c r="AC21" s="576" t="b">
        <v>1</v>
      </c>
      <c r="AD21" s="576" t="b">
        <v>0</v>
      </c>
      <c r="AE21" s="580" t="b">
        <f t="shared" ref="AE21:AE39" ca="1" si="14">IF($B21&gt;0,OFFSET(lvliste,$W21,$AA$10),FALSE)</f>
        <v>0</v>
      </c>
      <c r="AF21" s="580" t="b">
        <f t="shared" ref="AF21:AF39" ca="1" si="15">IF($B21&gt;0,OFFSET(lvliste,$W21,$Y$10),FALSE)</f>
        <v>1</v>
      </c>
      <c r="AG21" s="580">
        <f t="shared" ref="AG21:AG39" ca="1" si="16">OFFSET(lvliste,$W21,$W$10)</f>
        <v>0</v>
      </c>
      <c r="AH21" s="581" t="b">
        <f t="shared" ref="AH21:AH39" ca="1" si="17">IF($AG21&gt;0,VLOOKUP($AG21,$B$21:$C$83,2,FALSE),FALSE)</f>
        <v>0</v>
      </c>
      <c r="AI21" s="581">
        <f t="shared" ref="AI21:AI39" ca="1" si="18">OFFSET(lvliste,$W21,$X$10)</f>
        <v>0</v>
      </c>
      <c r="AJ21" s="581" t="b">
        <f ca="1">IF($AI21&gt;0,VLOOKUP($AI21,$B$21:$C$83,2,FALSE),FALSE)</f>
        <v>0</v>
      </c>
      <c r="AK21" s="580" t="b">
        <f t="shared" ref="AK21:AK83" ca="1" si="19">IF(ISERROR($AH21),IF(ISERROR($AJ21),FALSE,$AJ21),IF(ISERROR($AJ21),$AH21,OR($AH21,$AJ21)))</f>
        <v>0</v>
      </c>
      <c r="AL21" s="580" t="b">
        <f ca="1">AND($AC21,NOT($AF21),NOT($AK21),NOT($AE21))</f>
        <v>0</v>
      </c>
      <c r="AM21" s="580" t="b">
        <f ca="1">OR($AE21,AND($AD21,NOT($AF21),NOT($AK21)))</f>
        <v>0</v>
      </c>
      <c r="AN21" s="485"/>
      <c r="AO21" s="485"/>
      <c r="AP21" s="485"/>
      <c r="AQ21" s="485"/>
      <c r="AR21" s="485"/>
      <c r="AS21" s="485"/>
      <c r="AT21" s="51"/>
      <c r="AU21" s="51"/>
      <c r="AV21" s="51"/>
      <c r="AW21" s="51"/>
      <c r="AX21" s="51"/>
      <c r="AY21" s="51"/>
      <c r="AZ21" s="51"/>
    </row>
    <row r="22" spans="1:52" ht="15" customHeight="1" x14ac:dyDescent="0.3">
      <c r="A22" s="479"/>
      <c r="B22" s="26">
        <f>'1. Studienberatung T.M.JJ'!B22</f>
        <v>1</v>
      </c>
      <c r="C22" s="576" t="b">
        <f t="shared" si="1"/>
        <v>1</v>
      </c>
      <c r="D22" s="574" t="str">
        <f t="shared" ref="D22:D37" ca="1" si="20">IF($AL22,"X","")</f>
        <v>X</v>
      </c>
      <c r="E22" s="781" t="str">
        <f t="shared" ca="1" si="2"/>
        <v>Grundlagen der Elektro- und Messtechnik</v>
      </c>
      <c r="F22" s="781"/>
      <c r="G22" s="86">
        <f t="shared" ca="1" si="3"/>
        <v>105010</v>
      </c>
      <c r="H22" s="86" t="str">
        <f t="shared" ca="1" si="4"/>
        <v>Käbisch</v>
      </c>
      <c r="I22" s="86" t="str">
        <f t="shared" ca="1" si="5"/>
        <v>WS</v>
      </c>
      <c r="J22" s="381">
        <f t="shared" ca="1" si="6"/>
        <v>3</v>
      </c>
      <c r="K22" s="381">
        <f t="shared" ca="1" si="7"/>
        <v>0</v>
      </c>
      <c r="L22" s="381">
        <f t="shared" ca="1" si="8"/>
        <v>0</v>
      </c>
      <c r="M22" s="381">
        <f t="shared" ca="1" si="9"/>
        <v>0</v>
      </c>
      <c r="N22" s="382"/>
      <c r="O22" s="489"/>
      <c r="P22" s="489"/>
      <c r="Q22" s="489"/>
      <c r="R22" s="489"/>
      <c r="S22" s="483">
        <f t="shared" ca="1" si="10"/>
        <v>0</v>
      </c>
      <c r="T22" s="490">
        <f t="shared" ca="1" si="11"/>
        <v>0</v>
      </c>
      <c r="U22" s="490">
        <f t="shared" ca="1" si="12"/>
        <v>0</v>
      </c>
      <c r="V22" s="490"/>
      <c r="W22" s="491">
        <f t="shared" si="13"/>
        <v>5</v>
      </c>
      <c r="X22" s="500"/>
      <c r="Y22" s="500"/>
      <c r="Z22" s="500"/>
      <c r="AA22" s="500"/>
      <c r="AB22" s="500"/>
      <c r="AC22" s="576" t="b">
        <v>1</v>
      </c>
      <c r="AD22" s="576" t="b">
        <v>0</v>
      </c>
      <c r="AE22" s="582" t="b">
        <f t="shared" ca="1" si="14"/>
        <v>0</v>
      </c>
      <c r="AF22" s="582" t="b">
        <f t="shared" ca="1" si="15"/>
        <v>0</v>
      </c>
      <c r="AG22" s="582">
        <f t="shared" ca="1" si="16"/>
        <v>0</v>
      </c>
      <c r="AH22" s="581" t="b">
        <f t="shared" ca="1" si="17"/>
        <v>0</v>
      </c>
      <c r="AI22" s="491">
        <f t="shared" ca="1" si="18"/>
        <v>0</v>
      </c>
      <c r="AJ22" s="491" t="b">
        <f t="shared" ref="AJ22:AJ39" ca="1" si="21">IF($AI22&gt;0,VLOOKUP($AI22,$B$21:$B$83,2,FALSE),FALSE)</f>
        <v>0</v>
      </c>
      <c r="AK22" s="582" t="b">
        <f t="shared" ca="1" si="19"/>
        <v>0</v>
      </c>
      <c r="AL22" s="580" t="b">
        <f t="shared" ref="AL22:AL83" ca="1" si="22">AND($AC22,NOT($AF22),NOT($AK22),NOT($AE22))</f>
        <v>1</v>
      </c>
      <c r="AM22" s="580" t="b">
        <f t="shared" ref="AM22:AM83" ca="1" si="23">OR($AE22,AND($AD22,NOT($AF22),NOT($AK22)))</f>
        <v>0</v>
      </c>
      <c r="AN22" s="485"/>
      <c r="AO22" s="485"/>
      <c r="AP22" s="485"/>
      <c r="AQ22" s="485"/>
      <c r="AR22" s="485"/>
      <c r="AS22" s="485"/>
      <c r="AT22" s="51"/>
      <c r="AU22" s="51"/>
      <c r="AV22" s="51"/>
      <c r="AW22" s="51"/>
      <c r="AX22" s="51"/>
      <c r="AY22" s="51"/>
      <c r="AZ22" s="51"/>
    </row>
    <row r="23" spans="1:52" ht="15.7" customHeight="1" x14ac:dyDescent="0.3">
      <c r="A23" s="479"/>
      <c r="B23" s="26">
        <f>'1. Studienberatung T.M.JJ'!B23</f>
        <v>2</v>
      </c>
      <c r="C23" s="576" t="b">
        <f t="shared" si="1"/>
        <v>1</v>
      </c>
      <c r="D23" s="574" t="str">
        <f t="shared" ca="1" si="20"/>
        <v>X</v>
      </c>
      <c r="E23" s="781" t="str">
        <f t="shared" ca="1" si="2"/>
        <v>Regelungstechnik</v>
      </c>
      <c r="F23" s="781"/>
      <c r="G23" s="86">
        <f t="shared" ca="1" si="3"/>
        <v>101005</v>
      </c>
      <c r="H23" s="86" t="str">
        <f t="shared" ca="1" si="4"/>
        <v>Stursberg</v>
      </c>
      <c r="I23" s="86" t="str">
        <f t="shared" ca="1" si="5"/>
        <v>WS</v>
      </c>
      <c r="J23" s="381">
        <f t="shared" ca="1" si="6"/>
        <v>3</v>
      </c>
      <c r="K23" s="381">
        <f t="shared" ca="1" si="7"/>
        <v>0</v>
      </c>
      <c r="L23" s="381">
        <f t="shared" ca="1" si="8"/>
        <v>0</v>
      </c>
      <c r="M23" s="381">
        <f t="shared" ca="1" si="9"/>
        <v>0</v>
      </c>
      <c r="N23" s="382"/>
      <c r="O23" s="489"/>
      <c r="P23" s="489"/>
      <c r="Q23" s="489"/>
      <c r="R23" s="489"/>
      <c r="S23" s="483">
        <f t="shared" ca="1" si="10"/>
        <v>0</v>
      </c>
      <c r="T23" s="490">
        <f t="shared" ca="1" si="11"/>
        <v>0</v>
      </c>
      <c r="U23" s="490">
        <f t="shared" ca="1" si="12"/>
        <v>0</v>
      </c>
      <c r="V23" s="490"/>
      <c r="W23" s="491">
        <f t="shared" si="13"/>
        <v>6</v>
      </c>
      <c r="X23" s="500"/>
      <c r="Y23" s="500"/>
      <c r="Z23" s="500"/>
      <c r="AA23" s="500"/>
      <c r="AB23" s="500"/>
      <c r="AC23" s="576" t="b">
        <v>1</v>
      </c>
      <c r="AD23" s="576" t="b">
        <v>0</v>
      </c>
      <c r="AE23" s="582" t="b">
        <f t="shared" ca="1" si="14"/>
        <v>0</v>
      </c>
      <c r="AF23" s="582" t="b">
        <f t="shared" ca="1" si="15"/>
        <v>0</v>
      </c>
      <c r="AG23" s="582">
        <f t="shared" ca="1" si="16"/>
        <v>0</v>
      </c>
      <c r="AH23" s="581" t="b">
        <f t="shared" ca="1" si="17"/>
        <v>0</v>
      </c>
      <c r="AI23" s="491">
        <f t="shared" ca="1" si="18"/>
        <v>0</v>
      </c>
      <c r="AJ23" s="491" t="b">
        <f t="shared" ca="1" si="21"/>
        <v>0</v>
      </c>
      <c r="AK23" s="582" t="b">
        <f t="shared" ca="1" si="19"/>
        <v>0</v>
      </c>
      <c r="AL23" s="580" t="b">
        <f t="shared" ca="1" si="22"/>
        <v>1</v>
      </c>
      <c r="AM23" s="580" t="b">
        <f t="shared" ca="1" si="23"/>
        <v>0</v>
      </c>
      <c r="AN23" s="485"/>
      <c r="AO23" s="485"/>
      <c r="AP23" s="485"/>
      <c r="AQ23" s="485"/>
      <c r="AR23" s="485"/>
      <c r="AS23" s="485"/>
      <c r="AT23" s="51"/>
      <c r="AU23" s="51"/>
      <c r="AV23" s="51"/>
      <c r="AW23" s="51"/>
      <c r="AX23" s="51"/>
      <c r="AY23" s="51"/>
      <c r="AZ23" s="51"/>
    </row>
    <row r="24" spans="1:52" ht="15.7" customHeight="1" x14ac:dyDescent="0.3">
      <c r="A24" s="479"/>
      <c r="B24" s="26">
        <f>'1. Studienberatung T.M.JJ'!B24</f>
        <v>4</v>
      </c>
      <c r="C24" s="576" t="b">
        <f t="shared" si="1"/>
        <v>1</v>
      </c>
      <c r="D24" s="574" t="str">
        <f t="shared" ca="1" si="20"/>
        <v>X</v>
      </c>
      <c r="E24" s="774" t="str">
        <f t="shared" ca="1" si="2"/>
        <v>Biochem. und thermochem. Biomassewandlungen</v>
      </c>
      <c r="F24" s="774"/>
      <c r="G24" s="520">
        <f t="shared" ca="1" si="3"/>
        <v>3010</v>
      </c>
      <c r="H24" s="86" t="str">
        <f t="shared" ca="1" si="4"/>
        <v>Wachendorf, Krautkremer</v>
      </c>
      <c r="I24" s="86" t="str">
        <f t="shared" ca="1" si="5"/>
        <v>WS</v>
      </c>
      <c r="J24" s="381">
        <f t="shared" ca="1" si="6"/>
        <v>0</v>
      </c>
      <c r="K24" s="381">
        <f t="shared" ca="1" si="7"/>
        <v>3</v>
      </c>
      <c r="L24" s="381">
        <f t="shared" ca="1" si="8"/>
        <v>0</v>
      </c>
      <c r="M24" s="381">
        <f t="shared" ca="1" si="9"/>
        <v>0</v>
      </c>
      <c r="N24" s="382"/>
      <c r="O24" s="489"/>
      <c r="P24" s="489"/>
      <c r="Q24" s="489"/>
      <c r="R24" s="489"/>
      <c r="S24" s="483">
        <f t="shared" ca="1" si="10"/>
        <v>0</v>
      </c>
      <c r="T24" s="490">
        <f t="shared" ca="1" si="11"/>
        <v>0</v>
      </c>
      <c r="U24" s="490">
        <f t="shared" ca="1" si="12"/>
        <v>0</v>
      </c>
      <c r="V24" s="490"/>
      <c r="W24" s="491">
        <f t="shared" si="13"/>
        <v>7</v>
      </c>
      <c r="X24" s="500"/>
      <c r="Y24" s="500"/>
      <c r="Z24" s="500"/>
      <c r="AA24" s="500"/>
      <c r="AB24" s="500"/>
      <c r="AC24" s="576" t="b">
        <v>1</v>
      </c>
      <c r="AD24" s="576" t="b">
        <v>0</v>
      </c>
      <c r="AE24" s="582" t="b">
        <f t="shared" ca="1" si="14"/>
        <v>0</v>
      </c>
      <c r="AF24" s="582" t="b">
        <f t="shared" ca="1" si="15"/>
        <v>0</v>
      </c>
      <c r="AG24" s="582">
        <f t="shared" ca="1" si="16"/>
        <v>0</v>
      </c>
      <c r="AH24" s="581" t="b">
        <f t="shared" ca="1" si="17"/>
        <v>0</v>
      </c>
      <c r="AI24" s="491">
        <f t="shared" ca="1" si="18"/>
        <v>0</v>
      </c>
      <c r="AJ24" s="491" t="b">
        <f t="shared" ca="1" si="21"/>
        <v>0</v>
      </c>
      <c r="AK24" s="582" t="b">
        <f t="shared" ca="1" si="19"/>
        <v>0</v>
      </c>
      <c r="AL24" s="580" t="b">
        <f t="shared" ca="1" si="22"/>
        <v>1</v>
      </c>
      <c r="AM24" s="580" t="b">
        <f t="shared" ca="1" si="23"/>
        <v>0</v>
      </c>
      <c r="AN24" s="485"/>
      <c r="AO24" s="485"/>
      <c r="AP24" s="485"/>
      <c r="AQ24" s="485"/>
      <c r="AR24" s="485"/>
      <c r="AS24" s="485"/>
      <c r="AT24" s="51"/>
      <c r="AU24" s="51"/>
      <c r="AV24" s="51"/>
      <c r="AW24" s="51"/>
      <c r="AX24" s="51"/>
      <c r="AY24" s="51"/>
      <c r="AZ24" s="51"/>
    </row>
    <row r="25" spans="1:52" ht="15.7" customHeight="1" x14ac:dyDescent="0.3">
      <c r="A25" s="479"/>
      <c r="B25" s="26">
        <f>'1. Studienberatung T.M.JJ'!B25</f>
        <v>1002</v>
      </c>
      <c r="C25" s="576" t="b">
        <f t="shared" si="1"/>
        <v>1</v>
      </c>
      <c r="D25" s="574" t="str">
        <f t="shared" ca="1" si="20"/>
        <v/>
      </c>
      <c r="E25" s="774" t="str">
        <f t="shared" ca="1" si="2"/>
        <v>Modul Strömungsmaschinen:</v>
      </c>
      <c r="F25" s="774"/>
      <c r="G25" s="520">
        <f t="shared" ca="1" si="3"/>
        <v>3050</v>
      </c>
      <c r="H25" s="86" t="str">
        <f t="shared" ca="1" si="4"/>
        <v xml:space="preserve"> </v>
      </c>
      <c r="I25" s="86" t="str">
        <f t="shared" ca="1" si="5"/>
        <v xml:space="preserve"> </v>
      </c>
      <c r="J25" s="381">
        <f t="shared" ca="1" si="6"/>
        <v>0</v>
      </c>
      <c r="K25" s="381">
        <f t="shared" ca="1" si="7"/>
        <v>0</v>
      </c>
      <c r="L25" s="381">
        <f t="shared" ca="1" si="8"/>
        <v>0</v>
      </c>
      <c r="M25" s="381">
        <f t="shared" ca="1" si="9"/>
        <v>0</v>
      </c>
      <c r="N25" s="387"/>
      <c r="O25" s="489"/>
      <c r="P25" s="489"/>
      <c r="Q25" s="489"/>
      <c r="R25" s="489"/>
      <c r="S25" s="483">
        <f t="shared" ca="1" si="10"/>
        <v>0</v>
      </c>
      <c r="T25" s="490">
        <f t="shared" ca="1" si="11"/>
        <v>0</v>
      </c>
      <c r="U25" s="490">
        <f t="shared" ca="1" si="12"/>
        <v>0</v>
      </c>
      <c r="V25" s="490"/>
      <c r="W25" s="491">
        <f t="shared" si="13"/>
        <v>50</v>
      </c>
      <c r="X25" s="500"/>
      <c r="Y25" s="500"/>
      <c r="Z25" s="500"/>
      <c r="AA25" s="500"/>
      <c r="AB25" s="500"/>
      <c r="AC25" s="576" t="b">
        <v>1</v>
      </c>
      <c r="AD25" s="576" t="b">
        <v>0</v>
      </c>
      <c r="AE25" s="582" t="b">
        <f t="shared" ca="1" si="14"/>
        <v>0</v>
      </c>
      <c r="AF25" s="582" t="b">
        <f t="shared" ca="1" si="15"/>
        <v>1</v>
      </c>
      <c r="AG25" s="582">
        <f t="shared" ca="1" si="16"/>
        <v>0</v>
      </c>
      <c r="AH25" s="581" t="b">
        <f t="shared" ca="1" si="17"/>
        <v>0</v>
      </c>
      <c r="AI25" s="491">
        <f t="shared" ca="1" si="18"/>
        <v>0</v>
      </c>
      <c r="AJ25" s="491" t="b">
        <f t="shared" ca="1" si="21"/>
        <v>0</v>
      </c>
      <c r="AK25" s="582" t="b">
        <f t="shared" ca="1" si="19"/>
        <v>0</v>
      </c>
      <c r="AL25" s="580" t="b">
        <f t="shared" ca="1" si="22"/>
        <v>0</v>
      </c>
      <c r="AM25" s="580" t="b">
        <f t="shared" ca="1" si="23"/>
        <v>0</v>
      </c>
      <c r="AN25" s="485"/>
      <c r="AO25" s="485"/>
      <c r="AP25" s="485"/>
      <c r="AQ25" s="485"/>
      <c r="AR25" s="485"/>
      <c r="AS25" s="485"/>
      <c r="AT25" s="51"/>
      <c r="AU25" s="51"/>
      <c r="AV25" s="51"/>
      <c r="AW25" s="51"/>
      <c r="AX25" s="51"/>
      <c r="AY25" s="51"/>
      <c r="AZ25" s="51"/>
    </row>
    <row r="26" spans="1:52" ht="15.7" customHeight="1" x14ac:dyDescent="0.3">
      <c r="A26" s="479"/>
      <c r="B26" s="26">
        <f>'1. Studienberatung T.M.JJ'!B26</f>
        <v>5</v>
      </c>
      <c r="C26" s="576" t="b">
        <f t="shared" si="1"/>
        <v>1</v>
      </c>
      <c r="D26" s="574" t="str">
        <f t="shared" ca="1" si="20"/>
        <v>X</v>
      </c>
      <c r="E26" s="781" t="str">
        <f t="shared" ca="1" si="2"/>
        <v>Fluiddynamik</v>
      </c>
      <c r="F26" s="781"/>
      <c r="G26" s="86">
        <f t="shared" ca="1" si="3"/>
        <v>142012</v>
      </c>
      <c r="H26" s="86" t="str">
        <f t="shared" ca="1" si="4"/>
        <v>Rütten</v>
      </c>
      <c r="I26" s="86" t="str">
        <f t="shared" ca="1" si="5"/>
        <v>WS</v>
      </c>
      <c r="J26" s="381">
        <f t="shared" ca="1" si="6"/>
        <v>2</v>
      </c>
      <c r="K26" s="381">
        <f t="shared" ca="1" si="7"/>
        <v>0</v>
      </c>
      <c r="L26" s="381">
        <f t="shared" ca="1" si="8"/>
        <v>0</v>
      </c>
      <c r="M26" s="381">
        <f t="shared" ca="1" si="9"/>
        <v>0</v>
      </c>
      <c r="N26" s="382"/>
      <c r="O26" s="489"/>
      <c r="P26" s="489"/>
      <c r="Q26" s="489"/>
      <c r="R26" s="489"/>
      <c r="S26" s="483">
        <f t="shared" ca="1" si="10"/>
        <v>0</v>
      </c>
      <c r="T26" s="490">
        <f t="shared" ca="1" si="11"/>
        <v>0</v>
      </c>
      <c r="U26" s="490">
        <f t="shared" ca="1" si="12"/>
        <v>0</v>
      </c>
      <c r="V26" s="490"/>
      <c r="W26" s="491">
        <f t="shared" si="13"/>
        <v>8</v>
      </c>
      <c r="X26" s="500"/>
      <c r="Y26" s="500"/>
      <c r="Z26" s="500"/>
      <c r="AA26" s="500"/>
      <c r="AB26" s="500"/>
      <c r="AC26" s="576" t="b">
        <v>1</v>
      </c>
      <c r="AD26" s="576" t="b">
        <v>0</v>
      </c>
      <c r="AE26" s="582" t="b">
        <f t="shared" ca="1" si="14"/>
        <v>0</v>
      </c>
      <c r="AF26" s="582" t="b">
        <f t="shared" ca="1" si="15"/>
        <v>0</v>
      </c>
      <c r="AG26" s="582">
        <f t="shared" ca="1" si="16"/>
        <v>104</v>
      </c>
      <c r="AH26" s="581" t="b">
        <f t="shared" ca="1" si="17"/>
        <v>0</v>
      </c>
      <c r="AI26" s="491">
        <f t="shared" ca="1" si="18"/>
        <v>0</v>
      </c>
      <c r="AJ26" s="491" t="b">
        <f t="shared" ca="1" si="21"/>
        <v>0</v>
      </c>
      <c r="AK26" s="582" t="b">
        <f t="shared" ca="1" si="19"/>
        <v>0</v>
      </c>
      <c r="AL26" s="580" t="b">
        <f t="shared" ca="1" si="22"/>
        <v>1</v>
      </c>
      <c r="AM26" s="580" t="b">
        <f t="shared" ca="1" si="23"/>
        <v>0</v>
      </c>
      <c r="AN26" s="485"/>
      <c r="AO26" s="485"/>
      <c r="AP26" s="485"/>
      <c r="AQ26" s="485"/>
      <c r="AR26" s="485"/>
      <c r="AS26" s="485"/>
      <c r="AT26" s="51"/>
      <c r="AU26" s="51"/>
      <c r="AV26" s="51"/>
      <c r="AW26" s="51"/>
      <c r="AX26" s="51"/>
      <c r="AY26" s="51"/>
      <c r="AZ26" s="51"/>
    </row>
    <row r="27" spans="1:52" ht="15.7" customHeight="1" x14ac:dyDescent="0.3">
      <c r="A27" s="479"/>
      <c r="B27" s="26">
        <f>'1. Studienberatung T.M.JJ'!B27</f>
        <v>6</v>
      </c>
      <c r="C27" s="576" t="b">
        <f t="shared" si="1"/>
        <v>1</v>
      </c>
      <c r="D27" s="574" t="str">
        <f t="shared" ca="1" si="20"/>
        <v>X</v>
      </c>
      <c r="E27" s="781" t="str">
        <f t="shared" ca="1" si="2"/>
        <v>Turbomaschinen</v>
      </c>
      <c r="F27" s="781"/>
      <c r="G27" s="86">
        <f t="shared" ca="1" si="3"/>
        <v>142013</v>
      </c>
      <c r="H27" s="86" t="str">
        <f t="shared" ca="1" si="4"/>
        <v>Rütten</v>
      </c>
      <c r="I27" s="86" t="str">
        <f t="shared" ca="1" si="5"/>
        <v>WS</v>
      </c>
      <c r="J27" s="381">
        <f t="shared" ca="1" si="6"/>
        <v>1</v>
      </c>
      <c r="K27" s="381">
        <f t="shared" ca="1" si="7"/>
        <v>0</v>
      </c>
      <c r="L27" s="381">
        <f t="shared" ca="1" si="8"/>
        <v>0</v>
      </c>
      <c r="M27" s="381">
        <f t="shared" ca="1" si="9"/>
        <v>0</v>
      </c>
      <c r="N27" s="382"/>
      <c r="O27" s="489"/>
      <c r="P27" s="489"/>
      <c r="Q27" s="489"/>
      <c r="R27" s="489"/>
      <c r="S27" s="483">
        <f t="shared" ca="1" si="10"/>
        <v>0</v>
      </c>
      <c r="T27" s="490">
        <f t="shared" ca="1" si="11"/>
        <v>0</v>
      </c>
      <c r="U27" s="490">
        <f t="shared" ca="1" si="12"/>
        <v>0</v>
      </c>
      <c r="V27" s="490"/>
      <c r="W27" s="491">
        <f t="shared" si="13"/>
        <v>9</v>
      </c>
      <c r="X27" s="500"/>
      <c r="Y27" s="500"/>
      <c r="Z27" s="500"/>
      <c r="AA27" s="500"/>
      <c r="AB27" s="500"/>
      <c r="AC27" s="576" t="b">
        <v>1</v>
      </c>
      <c r="AD27" s="576" t="b">
        <v>0</v>
      </c>
      <c r="AE27" s="582" t="b">
        <f t="shared" ca="1" si="14"/>
        <v>0</v>
      </c>
      <c r="AF27" s="582" t="b">
        <f t="shared" ca="1" si="15"/>
        <v>0</v>
      </c>
      <c r="AG27" s="582">
        <f t="shared" ca="1" si="16"/>
        <v>103</v>
      </c>
      <c r="AH27" s="581" t="b">
        <f t="shared" ca="1" si="17"/>
        <v>0</v>
      </c>
      <c r="AI27" s="491">
        <f t="shared" ca="1" si="18"/>
        <v>0</v>
      </c>
      <c r="AJ27" s="491" t="b">
        <f t="shared" ca="1" si="21"/>
        <v>0</v>
      </c>
      <c r="AK27" s="582" t="b">
        <f t="shared" ca="1" si="19"/>
        <v>0</v>
      </c>
      <c r="AL27" s="580" t="b">
        <f t="shared" ca="1" si="22"/>
        <v>1</v>
      </c>
      <c r="AM27" s="580" t="b">
        <f t="shared" ca="1" si="23"/>
        <v>0</v>
      </c>
      <c r="AN27" s="485"/>
      <c r="AO27" s="485"/>
      <c r="AP27" s="485"/>
      <c r="AQ27" s="485"/>
      <c r="AR27" s="485"/>
      <c r="AS27" s="485"/>
      <c r="AT27" s="51"/>
      <c r="AU27" s="51"/>
      <c r="AV27" s="51"/>
      <c r="AW27" s="51"/>
      <c r="AX27" s="51"/>
      <c r="AY27" s="51"/>
      <c r="AZ27" s="51"/>
    </row>
    <row r="28" spans="1:52" ht="15.7" customHeight="1" x14ac:dyDescent="0.3">
      <c r="A28" s="479"/>
      <c r="B28" s="26">
        <f>'1. Studienberatung T.M.JJ'!B28</f>
        <v>7</v>
      </c>
      <c r="C28" s="576" t="b">
        <f t="shared" si="1"/>
        <v>1</v>
      </c>
      <c r="D28" s="574" t="str">
        <f t="shared" ca="1" si="20"/>
        <v>X</v>
      </c>
      <c r="E28" s="781" t="str">
        <f t="shared" ca="1" si="2"/>
        <v>Nutzung der Windenergie</v>
      </c>
      <c r="F28" s="781"/>
      <c r="G28" s="86">
        <f t="shared" ca="1" si="3"/>
        <v>115005</v>
      </c>
      <c r="H28" s="86" t="str">
        <f t="shared" ca="1" si="4"/>
        <v>Käbisch</v>
      </c>
      <c r="I28" s="86" t="str">
        <f t="shared" ca="1" si="5"/>
        <v>WS</v>
      </c>
      <c r="J28" s="381">
        <f t="shared" ca="1" si="6"/>
        <v>0</v>
      </c>
      <c r="K28" s="381">
        <f t="shared" ca="1" si="7"/>
        <v>3</v>
      </c>
      <c r="L28" s="381">
        <f t="shared" ca="1" si="8"/>
        <v>0</v>
      </c>
      <c r="M28" s="381">
        <f t="shared" ca="1" si="9"/>
        <v>0</v>
      </c>
      <c r="N28" s="382"/>
      <c r="O28" s="489"/>
      <c r="P28" s="489"/>
      <c r="Q28" s="489"/>
      <c r="R28" s="489"/>
      <c r="S28" s="483">
        <f t="shared" ca="1" si="10"/>
        <v>0</v>
      </c>
      <c r="T28" s="490">
        <f t="shared" ca="1" si="11"/>
        <v>0</v>
      </c>
      <c r="U28" s="490">
        <f t="shared" ca="1" si="12"/>
        <v>0</v>
      </c>
      <c r="V28" s="490"/>
      <c r="W28" s="491">
        <f t="shared" si="13"/>
        <v>10</v>
      </c>
      <c r="X28" s="485"/>
      <c r="Y28" s="485"/>
      <c r="Z28" s="485"/>
      <c r="AA28" s="485"/>
      <c r="AB28" s="485"/>
      <c r="AC28" s="576" t="b">
        <v>1</v>
      </c>
      <c r="AD28" s="576" t="b">
        <v>0</v>
      </c>
      <c r="AE28" s="582" t="b">
        <f t="shared" ca="1" si="14"/>
        <v>0</v>
      </c>
      <c r="AF28" s="582" t="b">
        <f t="shared" ca="1" si="15"/>
        <v>0</v>
      </c>
      <c r="AG28" s="582">
        <f t="shared" ca="1" si="16"/>
        <v>0</v>
      </c>
      <c r="AH28" s="581" t="b">
        <f t="shared" ca="1" si="17"/>
        <v>0</v>
      </c>
      <c r="AI28" s="491">
        <f t="shared" ca="1" si="18"/>
        <v>0</v>
      </c>
      <c r="AJ28" s="491" t="b">
        <f t="shared" ca="1" si="21"/>
        <v>0</v>
      </c>
      <c r="AK28" s="582" t="b">
        <f t="shared" ca="1" si="19"/>
        <v>0</v>
      </c>
      <c r="AL28" s="580" t="b">
        <f t="shared" ca="1" si="22"/>
        <v>1</v>
      </c>
      <c r="AM28" s="580" t="b">
        <f t="shared" ca="1" si="23"/>
        <v>0</v>
      </c>
      <c r="AN28" s="485"/>
      <c r="AO28" s="485"/>
      <c r="AP28" s="485"/>
      <c r="AQ28" s="485"/>
      <c r="AR28" s="485"/>
      <c r="AS28" s="485"/>
      <c r="AT28" s="51"/>
      <c r="AU28" s="51"/>
      <c r="AV28" s="51"/>
      <c r="AW28" s="51"/>
      <c r="AX28" s="51"/>
      <c r="AY28" s="51"/>
      <c r="AZ28" s="51"/>
    </row>
    <row r="29" spans="1:52" ht="15.7" customHeight="1" x14ac:dyDescent="0.3">
      <c r="A29" s="479"/>
      <c r="B29" s="26">
        <f>'1. Studienberatung T.M.JJ'!B29</f>
        <v>1003</v>
      </c>
      <c r="C29" s="576" t="b">
        <f t="shared" si="1"/>
        <v>1</v>
      </c>
      <c r="D29" s="574" t="str">
        <f t="shared" ca="1" si="20"/>
        <v/>
      </c>
      <c r="E29" s="774" t="str">
        <f t="shared" ca="1" si="2"/>
        <v>Modul Thermodynamik und Wärmeübertragung:</v>
      </c>
      <c r="F29" s="774"/>
      <c r="G29" s="520">
        <f t="shared" ca="1" si="3"/>
        <v>3060</v>
      </c>
      <c r="H29" s="86" t="str">
        <f t="shared" ca="1" si="4"/>
        <v xml:space="preserve"> </v>
      </c>
      <c r="I29" s="86" t="str">
        <f t="shared" ca="1" si="5"/>
        <v xml:space="preserve"> </v>
      </c>
      <c r="J29" s="381">
        <f t="shared" ca="1" si="6"/>
        <v>0</v>
      </c>
      <c r="K29" s="381">
        <f t="shared" ca="1" si="7"/>
        <v>0</v>
      </c>
      <c r="L29" s="381">
        <f t="shared" ca="1" si="8"/>
        <v>0</v>
      </c>
      <c r="M29" s="381">
        <f t="shared" ca="1" si="9"/>
        <v>0</v>
      </c>
      <c r="N29" s="387"/>
      <c r="O29" s="489"/>
      <c r="P29" s="489"/>
      <c r="Q29" s="489"/>
      <c r="R29" s="489"/>
      <c r="S29" s="483">
        <f t="shared" ca="1" si="10"/>
        <v>0</v>
      </c>
      <c r="T29" s="490">
        <f t="shared" ca="1" si="11"/>
        <v>0</v>
      </c>
      <c r="U29" s="490">
        <f t="shared" ca="1" si="12"/>
        <v>0</v>
      </c>
      <c r="V29" s="490"/>
      <c r="W29" s="491">
        <f t="shared" si="13"/>
        <v>51</v>
      </c>
      <c r="X29" s="485"/>
      <c r="Y29" s="485"/>
      <c r="Z29" s="485"/>
      <c r="AA29" s="485"/>
      <c r="AB29" s="485"/>
      <c r="AC29" s="576" t="b">
        <v>1</v>
      </c>
      <c r="AD29" s="576" t="b">
        <v>0</v>
      </c>
      <c r="AE29" s="582" t="b">
        <f t="shared" ca="1" si="14"/>
        <v>0</v>
      </c>
      <c r="AF29" s="582" t="b">
        <f t="shared" ca="1" si="15"/>
        <v>1</v>
      </c>
      <c r="AG29" s="582">
        <f t="shared" ca="1" si="16"/>
        <v>0</v>
      </c>
      <c r="AH29" s="581" t="b">
        <f t="shared" ca="1" si="17"/>
        <v>0</v>
      </c>
      <c r="AI29" s="491">
        <f t="shared" ca="1" si="18"/>
        <v>0</v>
      </c>
      <c r="AJ29" s="491" t="b">
        <f t="shared" ca="1" si="21"/>
        <v>0</v>
      </c>
      <c r="AK29" s="582" t="b">
        <f t="shared" ca="1" si="19"/>
        <v>0</v>
      </c>
      <c r="AL29" s="580" t="b">
        <f t="shared" ca="1" si="22"/>
        <v>0</v>
      </c>
      <c r="AM29" s="580" t="b">
        <f t="shared" ca="1" si="23"/>
        <v>0</v>
      </c>
      <c r="AN29" s="485"/>
      <c r="AO29" s="485"/>
      <c r="AP29" s="485"/>
      <c r="AQ29" s="485"/>
      <c r="AR29" s="485"/>
      <c r="AS29" s="485"/>
      <c r="AT29" s="51"/>
      <c r="AU29" s="51"/>
      <c r="AV29" s="51"/>
      <c r="AW29" s="51"/>
      <c r="AX29" s="51"/>
      <c r="AY29" s="51"/>
      <c r="AZ29" s="51"/>
    </row>
    <row r="30" spans="1:52" ht="15.7" customHeight="1" x14ac:dyDescent="0.3">
      <c r="A30" s="479"/>
      <c r="B30" s="26">
        <f>'1. Studienberatung T.M.JJ'!B30</f>
        <v>12</v>
      </c>
      <c r="C30" s="576" t="b">
        <f t="shared" si="1"/>
        <v>1</v>
      </c>
      <c r="D30" s="574" t="str">
        <f t="shared" ca="1" si="20"/>
        <v>X</v>
      </c>
      <c r="E30" s="781" t="str">
        <f t="shared" ca="1" si="2"/>
        <v>Thermodynamik</v>
      </c>
      <c r="F30" s="781"/>
      <c r="G30" s="86">
        <f t="shared" ca="1" si="3"/>
        <v>144002</v>
      </c>
      <c r="H30" s="86" t="str">
        <f t="shared" ca="1" si="4"/>
        <v>Jordan</v>
      </c>
      <c r="I30" s="86" t="str">
        <f t="shared" ca="1" si="5"/>
        <v>SS</v>
      </c>
      <c r="J30" s="381">
        <f t="shared" ca="1" si="6"/>
        <v>4</v>
      </c>
      <c r="K30" s="381">
        <f t="shared" ca="1" si="7"/>
        <v>0</v>
      </c>
      <c r="L30" s="381">
        <f t="shared" ca="1" si="8"/>
        <v>0</v>
      </c>
      <c r="M30" s="381">
        <f t="shared" ca="1" si="9"/>
        <v>0</v>
      </c>
      <c r="N30" s="382"/>
      <c r="O30" s="489"/>
      <c r="P30" s="489"/>
      <c r="Q30" s="489"/>
      <c r="R30" s="489"/>
      <c r="S30" s="483">
        <f t="shared" ca="1" si="10"/>
        <v>0</v>
      </c>
      <c r="T30" s="490">
        <f t="shared" ca="1" si="11"/>
        <v>0</v>
      </c>
      <c r="U30" s="490">
        <f t="shared" ca="1" si="12"/>
        <v>0</v>
      </c>
      <c r="V30" s="490"/>
      <c r="W30" s="491">
        <f t="shared" si="13"/>
        <v>15</v>
      </c>
      <c r="X30" s="485"/>
      <c r="Y30" s="485"/>
      <c r="Z30" s="485"/>
      <c r="AA30" s="485"/>
      <c r="AB30" s="485"/>
      <c r="AC30" s="576" t="b">
        <v>1</v>
      </c>
      <c r="AD30" s="576" t="b">
        <v>0</v>
      </c>
      <c r="AE30" s="582" t="b">
        <f t="shared" ca="1" si="14"/>
        <v>0</v>
      </c>
      <c r="AF30" s="582" t="b">
        <f t="shared" ca="1" si="15"/>
        <v>0</v>
      </c>
      <c r="AG30" s="582">
        <f t="shared" ca="1" si="16"/>
        <v>106</v>
      </c>
      <c r="AH30" s="581" t="b">
        <f t="shared" ca="1" si="17"/>
        <v>0</v>
      </c>
      <c r="AI30" s="491">
        <f t="shared" ca="1" si="18"/>
        <v>0</v>
      </c>
      <c r="AJ30" s="491" t="b">
        <f t="shared" ca="1" si="21"/>
        <v>0</v>
      </c>
      <c r="AK30" s="582" t="b">
        <f t="shared" ca="1" si="19"/>
        <v>0</v>
      </c>
      <c r="AL30" s="580" t="b">
        <f t="shared" ca="1" si="22"/>
        <v>1</v>
      </c>
      <c r="AM30" s="580" t="b">
        <f t="shared" ca="1" si="23"/>
        <v>0</v>
      </c>
      <c r="AN30" s="485"/>
      <c r="AO30" s="485"/>
      <c r="AP30" s="485"/>
      <c r="AQ30" s="485"/>
      <c r="AR30" s="485"/>
      <c r="AS30" s="485"/>
      <c r="AT30" s="51"/>
      <c r="AU30" s="51"/>
      <c r="AV30" s="51"/>
      <c r="AW30" s="51"/>
      <c r="AX30" s="51"/>
      <c r="AY30" s="51"/>
      <c r="AZ30" s="51"/>
    </row>
    <row r="31" spans="1:52" ht="15.7" customHeight="1" x14ac:dyDescent="0.3">
      <c r="A31" s="479"/>
      <c r="B31" s="26">
        <f>'1. Studienberatung T.M.JJ'!B31</f>
        <v>13</v>
      </c>
      <c r="C31" s="576" t="b">
        <f t="shared" si="1"/>
        <v>1</v>
      </c>
      <c r="D31" s="574" t="str">
        <f t="shared" ca="1" si="20"/>
        <v>X</v>
      </c>
      <c r="E31" s="781" t="str">
        <f t="shared" ca="1" si="2"/>
        <v>Wärmeübertragung</v>
      </c>
      <c r="F31" s="781"/>
      <c r="G31" s="86">
        <f t="shared" ca="1" si="3"/>
        <v>144002</v>
      </c>
      <c r="H31" s="86" t="str">
        <f t="shared" ca="1" si="4"/>
        <v>Jordan</v>
      </c>
      <c r="I31" s="86" t="str">
        <f t="shared" ca="1" si="5"/>
        <v>SS</v>
      </c>
      <c r="J31" s="381">
        <f t="shared" ca="1" si="6"/>
        <v>2</v>
      </c>
      <c r="K31" s="381">
        <f t="shared" ca="1" si="7"/>
        <v>0</v>
      </c>
      <c r="L31" s="381">
        <f t="shared" ca="1" si="8"/>
        <v>0</v>
      </c>
      <c r="M31" s="381">
        <f t="shared" ca="1" si="9"/>
        <v>0</v>
      </c>
      <c r="N31" s="382"/>
      <c r="O31" s="489"/>
      <c r="P31" s="489"/>
      <c r="Q31" s="489"/>
      <c r="R31" s="489"/>
      <c r="S31" s="483">
        <f t="shared" ca="1" si="10"/>
        <v>0</v>
      </c>
      <c r="T31" s="490">
        <f t="shared" ca="1" si="11"/>
        <v>0</v>
      </c>
      <c r="U31" s="490">
        <f t="shared" ca="1" si="12"/>
        <v>0</v>
      </c>
      <c r="V31" s="490"/>
      <c r="W31" s="491">
        <f t="shared" si="13"/>
        <v>16</v>
      </c>
      <c r="X31" s="485"/>
      <c r="Y31" s="485"/>
      <c r="Z31" s="485"/>
      <c r="AA31" s="485"/>
      <c r="AB31" s="485"/>
      <c r="AC31" s="576" t="b">
        <v>1</v>
      </c>
      <c r="AD31" s="576" t="b">
        <v>0</v>
      </c>
      <c r="AE31" s="582" t="b">
        <f t="shared" ca="1" si="14"/>
        <v>0</v>
      </c>
      <c r="AF31" s="582" t="b">
        <f t="shared" ca="1" si="15"/>
        <v>0</v>
      </c>
      <c r="AG31" s="582">
        <f t="shared" ca="1" si="16"/>
        <v>108</v>
      </c>
      <c r="AH31" s="581" t="b">
        <f t="shared" ca="1" si="17"/>
        <v>0</v>
      </c>
      <c r="AI31" s="491">
        <f t="shared" ca="1" si="18"/>
        <v>0</v>
      </c>
      <c r="AJ31" s="491" t="b">
        <f t="shared" ca="1" si="21"/>
        <v>0</v>
      </c>
      <c r="AK31" s="582" t="b">
        <f t="shared" ca="1" si="19"/>
        <v>0</v>
      </c>
      <c r="AL31" s="580" t="b">
        <f t="shared" ca="1" si="22"/>
        <v>1</v>
      </c>
      <c r="AM31" s="580" t="b">
        <f t="shared" ca="1" si="23"/>
        <v>0</v>
      </c>
      <c r="AN31" s="485"/>
      <c r="AO31" s="485"/>
      <c r="AP31" s="485"/>
      <c r="AQ31" s="485"/>
      <c r="AR31" s="485"/>
      <c r="AS31" s="485"/>
      <c r="AT31" s="51"/>
      <c r="AU31" s="51"/>
      <c r="AV31" s="51"/>
      <c r="AW31" s="51"/>
      <c r="AX31" s="51"/>
      <c r="AY31" s="51"/>
      <c r="AZ31" s="51"/>
    </row>
    <row r="32" spans="1:52" ht="15.7" customHeight="1" x14ac:dyDescent="0.3">
      <c r="A32" s="479"/>
      <c r="B32" s="26">
        <f>'1. Studienberatung T.M.JJ'!B32</f>
        <v>1004</v>
      </c>
      <c r="C32" s="576" t="b">
        <f t="shared" si="1"/>
        <v>1</v>
      </c>
      <c r="D32" s="574" t="str">
        <f t="shared" ca="1" si="20"/>
        <v/>
      </c>
      <c r="E32" s="774" t="str">
        <f t="shared" ca="1" si="2"/>
        <v>Modul Solartechnik:</v>
      </c>
      <c r="F32" s="774"/>
      <c r="G32" s="520">
        <f t="shared" ca="1" si="3"/>
        <v>3040</v>
      </c>
      <c r="H32" s="86" t="str">
        <f t="shared" ca="1" si="4"/>
        <v xml:space="preserve"> </v>
      </c>
      <c r="I32" s="86" t="str">
        <f t="shared" ca="1" si="5"/>
        <v xml:space="preserve"> </v>
      </c>
      <c r="J32" s="381">
        <f t="shared" ca="1" si="6"/>
        <v>0</v>
      </c>
      <c r="K32" s="381">
        <f t="shared" ca="1" si="7"/>
        <v>0</v>
      </c>
      <c r="L32" s="381">
        <f t="shared" ca="1" si="8"/>
        <v>0</v>
      </c>
      <c r="M32" s="381">
        <f t="shared" ca="1" si="9"/>
        <v>0</v>
      </c>
      <c r="N32" s="387"/>
      <c r="O32" s="489"/>
      <c r="P32" s="489"/>
      <c r="Q32" s="489"/>
      <c r="R32" s="489"/>
      <c r="S32" s="483">
        <f t="shared" ca="1" si="10"/>
        <v>0</v>
      </c>
      <c r="T32" s="490">
        <f t="shared" ca="1" si="11"/>
        <v>0</v>
      </c>
      <c r="U32" s="490">
        <f t="shared" ca="1" si="12"/>
        <v>0</v>
      </c>
      <c r="V32" s="490"/>
      <c r="W32" s="491">
        <f t="shared" si="13"/>
        <v>52</v>
      </c>
      <c r="X32" s="485"/>
      <c r="Y32" s="485"/>
      <c r="Z32" s="485"/>
      <c r="AA32" s="485"/>
      <c r="AB32" s="485"/>
      <c r="AC32" s="576" t="b">
        <v>1</v>
      </c>
      <c r="AD32" s="576" t="b">
        <v>0</v>
      </c>
      <c r="AE32" s="582" t="b">
        <f t="shared" ca="1" si="14"/>
        <v>0</v>
      </c>
      <c r="AF32" s="582" t="b">
        <f t="shared" ca="1" si="15"/>
        <v>1</v>
      </c>
      <c r="AG32" s="582">
        <f t="shared" ca="1" si="16"/>
        <v>0</v>
      </c>
      <c r="AH32" s="581" t="b">
        <f t="shared" ca="1" si="17"/>
        <v>0</v>
      </c>
      <c r="AI32" s="491">
        <f t="shared" ca="1" si="18"/>
        <v>0</v>
      </c>
      <c r="AJ32" s="491" t="b">
        <f t="shared" ca="1" si="21"/>
        <v>0</v>
      </c>
      <c r="AK32" s="582" t="b">
        <f t="shared" ca="1" si="19"/>
        <v>0</v>
      </c>
      <c r="AL32" s="580" t="b">
        <f t="shared" ca="1" si="22"/>
        <v>0</v>
      </c>
      <c r="AM32" s="580" t="b">
        <f t="shared" ca="1" si="23"/>
        <v>0</v>
      </c>
      <c r="AN32" s="485"/>
      <c r="AO32" s="485"/>
      <c r="AP32" s="485"/>
      <c r="AQ32" s="485"/>
      <c r="AR32" s="485"/>
      <c r="AS32" s="485"/>
      <c r="AT32" s="51"/>
      <c r="AU32" s="51"/>
      <c r="AV32" s="51"/>
      <c r="AW32" s="51"/>
      <c r="AX32" s="51"/>
      <c r="AY32" s="51"/>
      <c r="AZ32" s="51"/>
    </row>
    <row r="33" spans="1:52" ht="15.7" customHeight="1" x14ac:dyDescent="0.3">
      <c r="A33" s="479"/>
      <c r="B33" s="26">
        <f>'1. Studienberatung T.M.JJ'!B33</f>
        <v>9</v>
      </c>
      <c r="C33" s="576" t="b">
        <f t="shared" si="1"/>
        <v>1</v>
      </c>
      <c r="D33" s="574" t="str">
        <f t="shared" ca="1" si="20"/>
        <v>X</v>
      </c>
      <c r="E33" s="781" t="str">
        <f t="shared" ca="1" si="2"/>
        <v xml:space="preserve">Solarthermie </v>
      </c>
      <c r="F33" s="781"/>
      <c r="G33" s="86">
        <f t="shared" ca="1" si="3"/>
        <v>143007</v>
      </c>
      <c r="H33" s="86" t="str">
        <f t="shared" ca="1" si="4"/>
        <v>Vajen, Jordan</v>
      </c>
      <c r="I33" s="86" t="str">
        <f t="shared" ca="1" si="5"/>
        <v>SS</v>
      </c>
      <c r="J33" s="381">
        <f t="shared" ca="1" si="6"/>
        <v>2</v>
      </c>
      <c r="K33" s="381">
        <f t="shared" ca="1" si="7"/>
        <v>2</v>
      </c>
      <c r="L33" s="381">
        <f t="shared" ca="1" si="8"/>
        <v>0</v>
      </c>
      <c r="M33" s="381">
        <f t="shared" ca="1" si="9"/>
        <v>0</v>
      </c>
      <c r="N33" s="382"/>
      <c r="O33" s="489"/>
      <c r="P33" s="489"/>
      <c r="Q33" s="489"/>
      <c r="R33" s="489"/>
      <c r="S33" s="483">
        <f t="shared" ca="1" si="10"/>
        <v>0</v>
      </c>
      <c r="T33" s="490">
        <f t="shared" ca="1" si="11"/>
        <v>0</v>
      </c>
      <c r="U33" s="490">
        <f t="shared" ca="1" si="12"/>
        <v>0</v>
      </c>
      <c r="V33" s="490"/>
      <c r="W33" s="491">
        <f t="shared" si="13"/>
        <v>12</v>
      </c>
      <c r="X33" s="485"/>
      <c r="Y33" s="485"/>
      <c r="Z33" s="485"/>
      <c r="AA33" s="485"/>
      <c r="AB33" s="485"/>
      <c r="AC33" s="576" t="b">
        <v>1</v>
      </c>
      <c r="AD33" s="576" t="b">
        <v>0</v>
      </c>
      <c r="AE33" s="582" t="b">
        <f t="shared" ca="1" si="14"/>
        <v>0</v>
      </c>
      <c r="AF33" s="582" t="b">
        <f t="shared" ca="1" si="15"/>
        <v>0</v>
      </c>
      <c r="AG33" s="582">
        <f t="shared" ca="1" si="16"/>
        <v>0</v>
      </c>
      <c r="AH33" s="581" t="b">
        <f t="shared" ca="1" si="17"/>
        <v>0</v>
      </c>
      <c r="AI33" s="491">
        <f t="shared" ca="1" si="18"/>
        <v>0</v>
      </c>
      <c r="AJ33" s="491" t="b">
        <f t="shared" ca="1" si="21"/>
        <v>0</v>
      </c>
      <c r="AK33" s="582" t="b">
        <f t="shared" ca="1" si="19"/>
        <v>0</v>
      </c>
      <c r="AL33" s="580" t="b">
        <f t="shared" ca="1" si="22"/>
        <v>1</v>
      </c>
      <c r="AM33" s="580" t="b">
        <f t="shared" ca="1" si="23"/>
        <v>0</v>
      </c>
      <c r="AN33" s="485"/>
      <c r="AO33" s="485"/>
      <c r="AP33" s="485"/>
      <c r="AQ33" s="485"/>
      <c r="AR33" s="485"/>
      <c r="AS33" s="485"/>
      <c r="AT33" s="51"/>
      <c r="AU33" s="51"/>
      <c r="AV33" s="51"/>
      <c r="AW33" s="51"/>
      <c r="AX33" s="51"/>
      <c r="AY33" s="51"/>
      <c r="AZ33" s="51"/>
    </row>
    <row r="34" spans="1:52" ht="15.7" customHeight="1" x14ac:dyDescent="0.3">
      <c r="A34" s="479"/>
      <c r="B34" s="26">
        <f>'1. Studienberatung T.M.JJ'!B34</f>
        <v>8</v>
      </c>
      <c r="C34" s="576" t="b">
        <f t="shared" si="1"/>
        <v>1</v>
      </c>
      <c r="D34" s="574" t="str">
        <f t="shared" ca="1" si="20"/>
        <v>X</v>
      </c>
      <c r="E34" s="781" t="str">
        <f t="shared" ca="1" si="2"/>
        <v>Photovoltaik Systemtechnik, Teil 1</v>
      </c>
      <c r="F34" s="781"/>
      <c r="G34" s="86">
        <f t="shared" ca="1" si="3"/>
        <v>115017</v>
      </c>
      <c r="H34" s="86" t="str">
        <f t="shared" ca="1" si="4"/>
        <v>Braun</v>
      </c>
      <c r="I34" s="86" t="str">
        <f t="shared" ca="1" si="5"/>
        <v>WS</v>
      </c>
      <c r="J34" s="381">
        <f t="shared" ca="1" si="6"/>
        <v>0</v>
      </c>
      <c r="K34" s="381">
        <f t="shared" ca="1" si="7"/>
        <v>2</v>
      </c>
      <c r="L34" s="381">
        <f t="shared" ca="1" si="8"/>
        <v>0</v>
      </c>
      <c r="M34" s="381">
        <f t="shared" ca="1" si="9"/>
        <v>0</v>
      </c>
      <c r="N34" s="382"/>
      <c r="O34" s="489"/>
      <c r="P34" s="489"/>
      <c r="Q34" s="489"/>
      <c r="R34" s="489"/>
      <c r="S34" s="483">
        <f t="shared" ca="1" si="10"/>
        <v>0</v>
      </c>
      <c r="T34" s="490">
        <f t="shared" ca="1" si="11"/>
        <v>0</v>
      </c>
      <c r="U34" s="490">
        <f t="shared" ca="1" si="12"/>
        <v>0</v>
      </c>
      <c r="V34" s="490"/>
      <c r="W34" s="491">
        <f t="shared" si="13"/>
        <v>11</v>
      </c>
      <c r="X34" s="485"/>
      <c r="Y34" s="485"/>
      <c r="Z34" s="485"/>
      <c r="AA34" s="485"/>
      <c r="AB34" s="485"/>
      <c r="AC34" s="576" t="b">
        <v>1</v>
      </c>
      <c r="AD34" s="576" t="b">
        <v>0</v>
      </c>
      <c r="AE34" s="582" t="b">
        <f t="shared" ca="1" si="14"/>
        <v>0</v>
      </c>
      <c r="AF34" s="582" t="b">
        <f t="shared" ca="1" si="15"/>
        <v>0</v>
      </c>
      <c r="AG34" s="582">
        <f t="shared" ca="1" si="16"/>
        <v>0</v>
      </c>
      <c r="AH34" s="581" t="b">
        <f t="shared" ca="1" si="17"/>
        <v>0</v>
      </c>
      <c r="AI34" s="491">
        <f t="shared" ca="1" si="18"/>
        <v>0</v>
      </c>
      <c r="AJ34" s="491" t="b">
        <f t="shared" ca="1" si="21"/>
        <v>0</v>
      </c>
      <c r="AK34" s="582" t="b">
        <f t="shared" ca="1" si="19"/>
        <v>0</v>
      </c>
      <c r="AL34" s="580" t="b">
        <f t="shared" ca="1" si="22"/>
        <v>1</v>
      </c>
      <c r="AM34" s="580" t="b">
        <f t="shared" ca="1" si="23"/>
        <v>0</v>
      </c>
      <c r="AN34" s="485"/>
      <c r="AO34" s="485"/>
      <c r="AP34" s="485"/>
      <c r="AQ34" s="485"/>
      <c r="AR34" s="485"/>
      <c r="AS34" s="485"/>
      <c r="AT34" s="51"/>
      <c r="AU34" s="51"/>
      <c r="AV34" s="51"/>
      <c r="AW34" s="51"/>
      <c r="AX34" s="51"/>
      <c r="AY34" s="51"/>
      <c r="AZ34" s="51"/>
    </row>
    <row r="35" spans="1:52" ht="15.7" customHeight="1" x14ac:dyDescent="0.3">
      <c r="A35" s="479"/>
      <c r="B35" s="26">
        <f>'1. Studienberatung T.M.JJ'!B35</f>
        <v>1005</v>
      </c>
      <c r="C35" s="576" t="b">
        <f t="shared" si="1"/>
        <v>1</v>
      </c>
      <c r="D35" s="574" t="str">
        <f t="shared" ca="1" si="20"/>
        <v/>
      </c>
      <c r="E35" s="774" t="str">
        <f t="shared" ca="1" si="2"/>
        <v>Modul Rationelle Energienutzung in Gebäuden:</v>
      </c>
      <c r="F35" s="774"/>
      <c r="G35" s="520">
        <f t="shared" ca="1" si="3"/>
        <v>3030</v>
      </c>
      <c r="H35" s="86" t="str">
        <f t="shared" ca="1" si="4"/>
        <v xml:space="preserve"> </v>
      </c>
      <c r="I35" s="86" t="str">
        <f t="shared" ca="1" si="5"/>
        <v xml:space="preserve"> </v>
      </c>
      <c r="J35" s="381">
        <f t="shared" ca="1" si="6"/>
        <v>0</v>
      </c>
      <c r="K35" s="381">
        <f t="shared" ca="1" si="7"/>
        <v>0</v>
      </c>
      <c r="L35" s="381">
        <f t="shared" ca="1" si="8"/>
        <v>0</v>
      </c>
      <c r="M35" s="381">
        <f t="shared" ca="1" si="9"/>
        <v>0</v>
      </c>
      <c r="N35" s="387"/>
      <c r="O35" s="489"/>
      <c r="P35" s="489"/>
      <c r="Q35" s="489"/>
      <c r="R35" s="489"/>
      <c r="S35" s="483">
        <f t="shared" ca="1" si="10"/>
        <v>0</v>
      </c>
      <c r="T35" s="490">
        <f t="shared" ca="1" si="11"/>
        <v>0</v>
      </c>
      <c r="U35" s="490">
        <f t="shared" ca="1" si="12"/>
        <v>0</v>
      </c>
      <c r="V35" s="490"/>
      <c r="W35" s="491">
        <f t="shared" si="13"/>
        <v>53</v>
      </c>
      <c r="X35" s="485"/>
      <c r="Y35" s="485"/>
      <c r="Z35" s="485"/>
      <c r="AA35" s="485"/>
      <c r="AB35" s="485"/>
      <c r="AC35" s="576" t="b">
        <v>1</v>
      </c>
      <c r="AD35" s="576" t="b">
        <v>0</v>
      </c>
      <c r="AE35" s="582" t="b">
        <f t="shared" ca="1" si="14"/>
        <v>0</v>
      </c>
      <c r="AF35" s="582" t="b">
        <f t="shared" ca="1" si="15"/>
        <v>1</v>
      </c>
      <c r="AG35" s="582">
        <f t="shared" ca="1" si="16"/>
        <v>0</v>
      </c>
      <c r="AH35" s="581" t="b">
        <f t="shared" ca="1" si="17"/>
        <v>0</v>
      </c>
      <c r="AI35" s="491">
        <f t="shared" ca="1" si="18"/>
        <v>0</v>
      </c>
      <c r="AJ35" s="491" t="b">
        <f t="shared" ca="1" si="21"/>
        <v>0</v>
      </c>
      <c r="AK35" s="582" t="b">
        <f t="shared" ca="1" si="19"/>
        <v>0</v>
      </c>
      <c r="AL35" s="580" t="b">
        <f t="shared" ca="1" si="22"/>
        <v>0</v>
      </c>
      <c r="AM35" s="580" t="b">
        <f t="shared" ca="1" si="23"/>
        <v>0</v>
      </c>
      <c r="AN35" s="485"/>
      <c r="AO35" s="485"/>
      <c r="AP35" s="485"/>
      <c r="AQ35" s="485"/>
      <c r="AR35" s="485"/>
      <c r="AS35" s="485"/>
      <c r="AT35" s="51"/>
      <c r="AU35" s="51"/>
      <c r="AV35" s="51"/>
      <c r="AW35" s="51"/>
      <c r="AX35" s="51"/>
      <c r="AY35" s="51"/>
      <c r="AZ35" s="51"/>
    </row>
    <row r="36" spans="1:52" ht="15.7" customHeight="1" x14ac:dyDescent="0.3">
      <c r="A36" s="479"/>
      <c r="B36" s="26">
        <f>'1. Studienberatung T.M.JJ'!B36</f>
        <v>10</v>
      </c>
      <c r="C36" s="576" t="b">
        <f t="shared" si="1"/>
        <v>1</v>
      </c>
      <c r="D36" s="574" t="str">
        <f t="shared" ca="1" si="20"/>
        <v>X</v>
      </c>
      <c r="E36" s="781" t="str">
        <f t="shared" ca="1" si="2"/>
        <v>Bauphysik</v>
      </c>
      <c r="F36" s="781"/>
      <c r="G36" s="86">
        <f t="shared" ca="1" si="3"/>
        <v>31100210</v>
      </c>
      <c r="H36" s="86" t="str">
        <f t="shared" ca="1" si="4"/>
        <v>Maas</v>
      </c>
      <c r="I36" s="86" t="str">
        <f t="shared" ca="1" si="5"/>
        <v>SS</v>
      </c>
      <c r="J36" s="381">
        <f t="shared" ca="1" si="6"/>
        <v>0</v>
      </c>
      <c r="K36" s="381">
        <f t="shared" ca="1" si="7"/>
        <v>3</v>
      </c>
      <c r="L36" s="381">
        <f t="shared" ca="1" si="8"/>
        <v>0</v>
      </c>
      <c r="M36" s="381">
        <f t="shared" ca="1" si="9"/>
        <v>0</v>
      </c>
      <c r="N36" s="382"/>
      <c r="O36" s="489"/>
      <c r="P36" s="489"/>
      <c r="Q36" s="489"/>
      <c r="R36" s="489"/>
      <c r="S36" s="483">
        <f t="shared" ca="1" si="10"/>
        <v>0</v>
      </c>
      <c r="T36" s="490">
        <f t="shared" ca="1" si="11"/>
        <v>0</v>
      </c>
      <c r="U36" s="490">
        <f t="shared" ca="1" si="12"/>
        <v>0</v>
      </c>
      <c r="V36" s="490"/>
      <c r="W36" s="491">
        <f t="shared" si="13"/>
        <v>13</v>
      </c>
      <c r="X36" s="485"/>
      <c r="Y36" s="485"/>
      <c r="Z36" s="485"/>
      <c r="AA36" s="485"/>
      <c r="AB36" s="485"/>
      <c r="AC36" s="576" t="b">
        <v>1</v>
      </c>
      <c r="AD36" s="576" t="b">
        <v>0</v>
      </c>
      <c r="AE36" s="582" t="b">
        <f t="shared" ca="1" si="14"/>
        <v>0</v>
      </c>
      <c r="AF36" s="582" t="b">
        <f t="shared" ca="1" si="15"/>
        <v>0</v>
      </c>
      <c r="AG36" s="582">
        <f t="shared" ca="1" si="16"/>
        <v>0</v>
      </c>
      <c r="AH36" s="581" t="b">
        <f t="shared" ca="1" si="17"/>
        <v>0</v>
      </c>
      <c r="AI36" s="491">
        <f t="shared" ca="1" si="18"/>
        <v>0</v>
      </c>
      <c r="AJ36" s="491" t="b">
        <f t="shared" ca="1" si="21"/>
        <v>0</v>
      </c>
      <c r="AK36" s="582" t="b">
        <f t="shared" ca="1" si="19"/>
        <v>0</v>
      </c>
      <c r="AL36" s="580" t="b">
        <f t="shared" ca="1" si="22"/>
        <v>1</v>
      </c>
      <c r="AM36" s="580" t="b">
        <f t="shared" ca="1" si="23"/>
        <v>0</v>
      </c>
      <c r="AN36" s="485"/>
      <c r="AO36" s="485"/>
      <c r="AP36" s="485"/>
      <c r="AQ36" s="485"/>
      <c r="AR36" s="485"/>
      <c r="AS36" s="485"/>
      <c r="AT36" s="51"/>
      <c r="AU36" s="51"/>
      <c r="AV36" s="51"/>
      <c r="AW36" s="51"/>
      <c r="AX36" s="51"/>
      <c r="AY36" s="51"/>
      <c r="AZ36" s="51"/>
    </row>
    <row r="37" spans="1:52" ht="15.7" customHeight="1" x14ac:dyDescent="0.3">
      <c r="A37" s="479"/>
      <c r="B37" s="26">
        <f>'1. Studienberatung T.M.JJ'!B37</f>
        <v>11</v>
      </c>
      <c r="C37" s="576" t="b">
        <f t="shared" si="1"/>
        <v>1</v>
      </c>
      <c r="D37" s="574" t="str">
        <f t="shared" ca="1" si="20"/>
        <v>X</v>
      </c>
      <c r="E37" s="781" t="str">
        <f t="shared" ca="1" si="2"/>
        <v>Technische Gebäudeausrüstung (TGA)</v>
      </c>
      <c r="F37" s="781"/>
      <c r="G37" s="86">
        <f t="shared" ca="1" si="3"/>
        <v>31100220</v>
      </c>
      <c r="H37" s="86" t="str">
        <f t="shared" ca="1" si="4"/>
        <v>Knissel</v>
      </c>
      <c r="I37" s="86" t="str">
        <f t="shared" ca="1" si="5"/>
        <v>SS</v>
      </c>
      <c r="J37" s="381">
        <f t="shared" ca="1" si="6"/>
        <v>0</v>
      </c>
      <c r="K37" s="381">
        <f t="shared" ca="1" si="7"/>
        <v>3</v>
      </c>
      <c r="L37" s="381">
        <f t="shared" ca="1" si="8"/>
        <v>0</v>
      </c>
      <c r="M37" s="381">
        <f t="shared" ca="1" si="9"/>
        <v>0</v>
      </c>
      <c r="N37" s="382"/>
      <c r="O37" s="489"/>
      <c r="P37" s="489"/>
      <c r="Q37" s="489"/>
      <c r="R37" s="489"/>
      <c r="S37" s="483">
        <f t="shared" ca="1" si="10"/>
        <v>0</v>
      </c>
      <c r="T37" s="490">
        <f t="shared" ca="1" si="11"/>
        <v>0</v>
      </c>
      <c r="U37" s="490">
        <f t="shared" ca="1" si="12"/>
        <v>0</v>
      </c>
      <c r="V37" s="490"/>
      <c r="W37" s="491">
        <f t="shared" si="13"/>
        <v>14</v>
      </c>
      <c r="X37" s="485"/>
      <c r="Y37" s="485"/>
      <c r="Z37" s="485"/>
      <c r="AA37" s="485"/>
      <c r="AB37" s="485"/>
      <c r="AC37" s="576" t="b">
        <v>1</v>
      </c>
      <c r="AD37" s="576" t="b">
        <v>0</v>
      </c>
      <c r="AE37" s="582" t="b">
        <f t="shared" ca="1" si="14"/>
        <v>0</v>
      </c>
      <c r="AF37" s="582" t="b">
        <f t="shared" ca="1" si="15"/>
        <v>0</v>
      </c>
      <c r="AG37" s="582">
        <f t="shared" ca="1" si="16"/>
        <v>0</v>
      </c>
      <c r="AH37" s="581" t="b">
        <f t="shared" ca="1" si="17"/>
        <v>0</v>
      </c>
      <c r="AI37" s="491">
        <f t="shared" ca="1" si="18"/>
        <v>0</v>
      </c>
      <c r="AJ37" s="491" t="b">
        <f t="shared" ca="1" si="21"/>
        <v>0</v>
      </c>
      <c r="AK37" s="582" t="b">
        <f t="shared" ca="1" si="19"/>
        <v>0</v>
      </c>
      <c r="AL37" s="580" t="b">
        <f t="shared" ca="1" si="22"/>
        <v>1</v>
      </c>
      <c r="AM37" s="580" t="b">
        <f t="shared" ca="1" si="23"/>
        <v>0</v>
      </c>
      <c r="AN37" s="485"/>
      <c r="AO37" s="485"/>
      <c r="AP37" s="485"/>
      <c r="AQ37" s="485"/>
      <c r="AR37" s="485"/>
      <c r="AS37" s="485"/>
      <c r="AT37" s="51"/>
      <c r="AU37" s="51"/>
      <c r="AV37" s="51"/>
      <c r="AW37" s="51"/>
      <c r="AX37" s="51"/>
      <c r="AY37" s="51"/>
      <c r="AZ37" s="51"/>
    </row>
    <row r="38" spans="1:52" ht="15.7" customHeight="1" x14ac:dyDescent="0.3">
      <c r="A38" s="479"/>
      <c r="B38" s="26">
        <f>'1. Studienberatung T.M.JJ'!B38</f>
        <v>0</v>
      </c>
      <c r="C38" s="576"/>
      <c r="D38" s="71"/>
      <c r="E38" s="507"/>
      <c r="F38" s="508"/>
      <c r="G38" s="509"/>
      <c r="H38" s="509"/>
      <c r="I38" s="510" t="s">
        <v>83</v>
      </c>
      <c r="J38" s="221">
        <f ca="1">SUM(J21:J37)</f>
        <v>17</v>
      </c>
      <c r="K38" s="221">
        <f ca="1">SUM(K21:K37)</f>
        <v>16</v>
      </c>
      <c r="L38" s="221">
        <f ca="1">SUM(L21:L37)</f>
        <v>0</v>
      </c>
      <c r="M38" s="221">
        <f ca="1">SUM(M21:M37)</f>
        <v>0</v>
      </c>
      <c r="N38" s="514"/>
      <c r="O38" s="492"/>
      <c r="P38" s="492"/>
      <c r="Q38" s="492"/>
      <c r="R38" s="492"/>
      <c r="S38" s="493">
        <f ca="1">SUM(S21:S37)</f>
        <v>0</v>
      </c>
      <c r="T38" s="494" t="s">
        <v>83</v>
      </c>
      <c r="U38" s="495">
        <f ca="1">SUM(U21:U37)</f>
        <v>0</v>
      </c>
      <c r="V38" s="490"/>
      <c r="W38" s="491">
        <f t="shared" si="13"/>
        <v>0</v>
      </c>
      <c r="X38" s="485"/>
      <c r="Y38" s="485"/>
      <c r="Z38" s="485"/>
      <c r="AA38" s="485"/>
      <c r="AB38" s="485"/>
      <c r="AC38" s="576" t="b">
        <v>1</v>
      </c>
      <c r="AD38" s="576" t="b">
        <v>0</v>
      </c>
      <c r="AE38" s="582" t="b">
        <f t="shared" ca="1" si="14"/>
        <v>0</v>
      </c>
      <c r="AF38" s="582" t="b">
        <f t="shared" ca="1" si="15"/>
        <v>0</v>
      </c>
      <c r="AG38" s="582">
        <f t="shared" ca="1" si="16"/>
        <v>0</v>
      </c>
      <c r="AH38" s="581" t="b">
        <f t="shared" ca="1" si="17"/>
        <v>0</v>
      </c>
      <c r="AI38" s="491">
        <f t="shared" ca="1" si="18"/>
        <v>0</v>
      </c>
      <c r="AJ38" s="491" t="b">
        <f t="shared" ca="1" si="21"/>
        <v>0</v>
      </c>
      <c r="AK38" s="582" t="b">
        <f t="shared" ca="1" si="19"/>
        <v>0</v>
      </c>
      <c r="AL38" s="580" t="b">
        <f t="shared" ca="1" si="22"/>
        <v>1</v>
      </c>
      <c r="AM38" s="580" t="b">
        <f t="shared" ca="1" si="23"/>
        <v>0</v>
      </c>
      <c r="AN38" s="485"/>
      <c r="AO38" s="485"/>
      <c r="AP38" s="485"/>
      <c r="AQ38" s="485"/>
      <c r="AR38" s="485"/>
      <c r="AS38" s="485"/>
      <c r="AT38" s="51"/>
      <c r="AU38" s="51"/>
      <c r="AV38" s="51"/>
      <c r="AW38" s="51"/>
      <c r="AX38" s="51"/>
      <c r="AY38" s="51"/>
      <c r="AZ38" s="51"/>
    </row>
    <row r="39" spans="1:52" ht="15.7" customHeight="1" x14ac:dyDescent="0.3">
      <c r="A39" s="479"/>
      <c r="B39" s="26">
        <f>'1. Studienberatung T.M.JJ'!B39</f>
        <v>0</v>
      </c>
      <c r="C39" s="576"/>
      <c r="D39" s="71"/>
      <c r="E39" s="511"/>
      <c r="F39" s="512"/>
      <c r="G39" s="513"/>
      <c r="H39" s="513"/>
      <c r="I39" s="513"/>
      <c r="J39" s="222"/>
      <c r="K39" s="222"/>
      <c r="L39" s="223" t="s">
        <v>83</v>
      </c>
      <c r="M39" s="224">
        <f ca="1">SUM(J38:M38)</f>
        <v>33</v>
      </c>
      <c r="N39" s="513"/>
      <c r="O39" s="496"/>
      <c r="P39" s="496"/>
      <c r="Q39" s="497"/>
      <c r="R39" s="498"/>
      <c r="S39" s="483"/>
      <c r="T39" s="490"/>
      <c r="U39" s="490"/>
      <c r="V39" s="490"/>
      <c r="W39" s="491">
        <f t="shared" si="13"/>
        <v>0</v>
      </c>
      <c r="X39" s="485"/>
      <c r="Y39" s="485"/>
      <c r="Z39" s="485"/>
      <c r="AA39" s="485"/>
      <c r="AB39" s="485"/>
      <c r="AC39" s="576" t="b">
        <v>1</v>
      </c>
      <c r="AD39" s="576" t="b">
        <v>0</v>
      </c>
      <c r="AE39" s="582" t="b">
        <f t="shared" ca="1" si="14"/>
        <v>0</v>
      </c>
      <c r="AF39" s="582" t="b">
        <f t="shared" ca="1" si="15"/>
        <v>0</v>
      </c>
      <c r="AG39" s="582">
        <f t="shared" ca="1" si="16"/>
        <v>0</v>
      </c>
      <c r="AH39" s="581" t="b">
        <f t="shared" ca="1" si="17"/>
        <v>0</v>
      </c>
      <c r="AI39" s="491">
        <f t="shared" ca="1" si="18"/>
        <v>0</v>
      </c>
      <c r="AJ39" s="491" t="b">
        <f t="shared" ca="1" si="21"/>
        <v>0</v>
      </c>
      <c r="AK39" s="582" t="b">
        <f t="shared" ca="1" si="19"/>
        <v>0</v>
      </c>
      <c r="AL39" s="580" t="b">
        <f t="shared" ca="1" si="22"/>
        <v>1</v>
      </c>
      <c r="AM39" s="580" t="b">
        <f t="shared" ca="1" si="23"/>
        <v>0</v>
      </c>
      <c r="AN39" s="485"/>
      <c r="AO39" s="485"/>
      <c r="AP39" s="485"/>
      <c r="AQ39" s="485"/>
      <c r="AR39" s="485"/>
      <c r="AS39" s="485"/>
      <c r="AT39" s="51"/>
      <c r="AU39" s="51"/>
      <c r="AV39" s="51"/>
      <c r="AW39" s="51"/>
      <c r="AX39" s="51"/>
      <c r="AY39" s="51"/>
      <c r="AZ39" s="51"/>
    </row>
    <row r="40" spans="1:52" ht="17" customHeight="1" x14ac:dyDescent="0.3">
      <c r="A40" s="479"/>
      <c r="B40" s="26">
        <f>'1. Studienberatung T.M.JJ'!B40</f>
        <v>0</v>
      </c>
      <c r="C40" s="576"/>
      <c r="D40" s="804" t="s">
        <v>318</v>
      </c>
      <c r="E40" s="804"/>
      <c r="F40" s="804"/>
      <c r="G40" s="513"/>
      <c r="H40" s="513"/>
      <c r="I40" s="513"/>
      <c r="J40" s="222"/>
      <c r="K40" s="222"/>
      <c r="L40" s="223"/>
      <c r="M40" s="498"/>
      <c r="N40" s="513"/>
      <c r="O40" s="496"/>
      <c r="P40" s="496"/>
      <c r="Q40" s="497"/>
      <c r="R40" s="498"/>
      <c r="S40" s="483"/>
      <c r="T40" s="490"/>
      <c r="U40" s="490"/>
      <c r="V40" s="490"/>
      <c r="W40" s="491">
        <f t="shared" si="13"/>
        <v>0</v>
      </c>
      <c r="X40" s="485"/>
      <c r="Y40" s="485"/>
      <c r="Z40" s="485"/>
      <c r="AA40" s="485"/>
      <c r="AB40" s="485"/>
      <c r="AC40" s="576"/>
      <c r="AD40" s="576"/>
      <c r="AE40" s="582"/>
      <c r="AF40" s="582"/>
      <c r="AG40" s="582"/>
      <c r="AH40" s="581"/>
      <c r="AI40" s="491"/>
      <c r="AJ40" s="491"/>
      <c r="AK40" s="582"/>
      <c r="AL40" s="580"/>
      <c r="AM40" s="580"/>
      <c r="AN40" s="485"/>
      <c r="AO40" s="485"/>
      <c r="AP40" s="485"/>
      <c r="AQ40" s="485"/>
      <c r="AR40" s="485"/>
      <c r="AS40" s="485"/>
      <c r="AT40" s="51"/>
      <c r="AU40" s="51"/>
      <c r="AV40" s="51"/>
      <c r="AW40" s="51"/>
      <c r="AX40" s="51"/>
      <c r="AY40" s="51"/>
      <c r="AZ40" s="51"/>
    </row>
    <row r="41" spans="1:52" ht="15.7" customHeight="1" x14ac:dyDescent="0.3">
      <c r="A41" s="479"/>
      <c r="B41" s="26">
        <f>'1. Studienberatung T.M.JJ'!B41</f>
        <v>9000</v>
      </c>
      <c r="C41" s="576"/>
      <c r="D41" s="574" t="str">
        <f ca="1">IF($AM41,"X","")</f>
        <v/>
      </c>
      <c r="E41" s="805">
        <f ca="1">IF($B41&gt;0,OFFSET(lvliste,$W41,W$8),"")</f>
        <v>0</v>
      </c>
      <c r="F41" s="805"/>
      <c r="G41" s="381">
        <f t="shared" ref="G41:I44" ca="1" si="24">IF($B41&gt;0,OFFSET(lvliste,$W41,X$8),"")</f>
        <v>0</v>
      </c>
      <c r="H41" s="597">
        <f t="shared" ca="1" si="24"/>
        <v>0</v>
      </c>
      <c r="I41" s="597">
        <f t="shared" ca="1" si="24"/>
        <v>0</v>
      </c>
      <c r="J41" s="597">
        <f t="shared" ref="J41:M44" ca="1" si="25">IF(AND($AL41,$B41&gt;0),OFFSET(lvliste,$W41,AA$8),0)</f>
        <v>0</v>
      </c>
      <c r="K41" s="597">
        <f t="shared" ca="1" si="25"/>
        <v>0</v>
      </c>
      <c r="L41" s="597">
        <f t="shared" ca="1" si="25"/>
        <v>0</v>
      </c>
      <c r="M41" s="597">
        <f t="shared" ca="1" si="25"/>
        <v>0</v>
      </c>
      <c r="N41" s="593"/>
      <c r="O41" s="225">
        <f t="shared" ref="O41:R44" ca="1" si="26">IF(AND($AM41,$B41&gt;0),OFFSET(lvliste,$W41,AA$8),0)</f>
        <v>0</v>
      </c>
      <c r="P41" s="225">
        <f t="shared" ca="1" si="26"/>
        <v>0</v>
      </c>
      <c r="Q41" s="225">
        <f t="shared" ca="1" si="26"/>
        <v>0</v>
      </c>
      <c r="R41" s="225">
        <f t="shared" ca="1" si="26"/>
        <v>0</v>
      </c>
      <c r="S41" s="32">
        <f t="shared" ref="S41:S61" ca="1" si="27">SUM(J41:M41)*N41</f>
        <v>0</v>
      </c>
      <c r="T41" s="33">
        <f t="shared" ref="T41:T104" ca="1" si="28">IF(S41&gt;0, 1, 0)</f>
        <v>0</v>
      </c>
      <c r="U41" s="33">
        <f t="shared" ref="U41:U61" ca="1" si="29">T41*SUM(J41:M41)</f>
        <v>0</v>
      </c>
      <c r="V41" s="490"/>
      <c r="W41" s="491">
        <f t="shared" si="13"/>
        <v>56</v>
      </c>
      <c r="X41" s="485"/>
      <c r="Y41" s="485"/>
      <c r="Z41" s="485"/>
      <c r="AA41" s="485"/>
      <c r="AB41" s="485"/>
      <c r="AC41" s="576" t="b">
        <v>0</v>
      </c>
      <c r="AD41" s="576" t="b">
        <v>0</v>
      </c>
      <c r="AE41" s="582" t="b">
        <f ca="1">IF($B41&gt;0,OFFSET(lvliste,$W41,$AA$10),FALSE)</f>
        <v>0</v>
      </c>
      <c r="AF41" s="582" t="b">
        <f ca="1">IF($B41&gt;0,OFFSET(lvliste,$W41,$Y$10),FALSE)</f>
        <v>0</v>
      </c>
      <c r="AG41" s="582">
        <f ca="1">OFFSET(lvliste,$W41,$W$10)</f>
        <v>0</v>
      </c>
      <c r="AH41" s="581" t="b">
        <f ca="1">IF($AG41&gt;0,VLOOKUP($AG41,$B$21:$C$83,2,FALSE),FALSE)</f>
        <v>0</v>
      </c>
      <c r="AI41" s="491">
        <f ca="1">OFFSET(lvliste,$W41,$X$10)</f>
        <v>0</v>
      </c>
      <c r="AJ41" s="491" t="b">
        <f ca="1">IF($AI41&gt;0,VLOOKUP($AI41,$B$21:$B$83,2,FALSE),FALSE)</f>
        <v>0</v>
      </c>
      <c r="AK41" s="582" t="b">
        <f t="shared" ca="1" si="19"/>
        <v>0</v>
      </c>
      <c r="AL41" s="580" t="b">
        <f t="shared" ca="1" si="22"/>
        <v>0</v>
      </c>
      <c r="AM41" s="580" t="b">
        <f t="shared" ca="1" si="23"/>
        <v>0</v>
      </c>
      <c r="AN41" s="485"/>
      <c r="AO41" s="485"/>
      <c r="AP41" s="485"/>
      <c r="AQ41" s="485"/>
      <c r="AR41" s="485"/>
      <c r="AS41" s="485"/>
      <c r="AT41" s="51"/>
      <c r="AU41" s="51"/>
      <c r="AV41" s="51"/>
      <c r="AW41" s="51"/>
      <c r="AX41" s="51"/>
      <c r="AY41" s="51"/>
      <c r="AZ41" s="51"/>
    </row>
    <row r="42" spans="1:52" ht="15.7" customHeight="1" x14ac:dyDescent="0.3">
      <c r="A42" s="479"/>
      <c r="B42" s="26">
        <f>'1. Studienberatung T.M.JJ'!B42</f>
        <v>9001</v>
      </c>
      <c r="C42" s="576"/>
      <c r="D42" s="574" t="str">
        <f ca="1">IF($AM42,"X","")</f>
        <v/>
      </c>
      <c r="E42" s="785">
        <f ca="1">IF($B42&gt;0,OFFSET(lvliste,$W42,W$8),"")</f>
        <v>0</v>
      </c>
      <c r="F42" s="786"/>
      <c r="G42" s="381">
        <f t="shared" ca="1" si="24"/>
        <v>0</v>
      </c>
      <c r="H42" s="381">
        <f t="shared" ca="1" si="24"/>
        <v>0</v>
      </c>
      <c r="I42" s="381">
        <f t="shared" ca="1" si="24"/>
        <v>0</v>
      </c>
      <c r="J42" s="597">
        <f t="shared" ca="1" si="25"/>
        <v>0</v>
      </c>
      <c r="K42" s="597">
        <f t="shared" ca="1" si="25"/>
        <v>0</v>
      </c>
      <c r="L42" s="597">
        <f t="shared" ca="1" si="25"/>
        <v>0</v>
      </c>
      <c r="M42" s="597">
        <f t="shared" ca="1" si="25"/>
        <v>0</v>
      </c>
      <c r="N42" s="593"/>
      <c r="O42" s="225">
        <f t="shared" ca="1" si="26"/>
        <v>0</v>
      </c>
      <c r="P42" s="225">
        <f t="shared" ca="1" si="26"/>
        <v>0</v>
      </c>
      <c r="Q42" s="225">
        <f t="shared" ca="1" si="26"/>
        <v>0</v>
      </c>
      <c r="R42" s="225">
        <f t="shared" ca="1" si="26"/>
        <v>0</v>
      </c>
      <c r="S42" s="32">
        <f t="shared" ca="1" si="27"/>
        <v>0</v>
      </c>
      <c r="T42" s="33">
        <f t="shared" ca="1" si="28"/>
        <v>0</v>
      </c>
      <c r="U42" s="33">
        <f t="shared" ca="1" si="29"/>
        <v>0</v>
      </c>
      <c r="V42" s="490"/>
      <c r="W42" s="491">
        <f t="shared" si="13"/>
        <v>57</v>
      </c>
      <c r="X42" s="485"/>
      <c r="Y42" s="485"/>
      <c r="Z42" s="485"/>
      <c r="AA42" s="485"/>
      <c r="AB42" s="485"/>
      <c r="AC42" s="576" t="b">
        <v>0</v>
      </c>
      <c r="AD42" s="576" t="b">
        <v>0</v>
      </c>
      <c r="AE42" s="582" t="b">
        <f ca="1">IF($B42&gt;0,OFFSET(lvliste,$W42,$AA$10),FALSE)</f>
        <v>0</v>
      </c>
      <c r="AF42" s="582" t="b">
        <f ca="1">IF($B42&gt;0,OFFSET(lvliste,$W42,$Y$10),FALSE)</f>
        <v>0</v>
      </c>
      <c r="AG42" s="582">
        <f ca="1">OFFSET(lvliste,$W42,$W$10)</f>
        <v>0</v>
      </c>
      <c r="AH42" s="581" t="b">
        <f ca="1">IF($AG42&gt;0,VLOOKUP($AG42,$B$21:$C$83,2,FALSE),FALSE)</f>
        <v>0</v>
      </c>
      <c r="AI42" s="491">
        <f ca="1">OFFSET(lvliste,$W42,$X$10)</f>
        <v>0</v>
      </c>
      <c r="AJ42" s="491" t="b">
        <f ca="1">IF($AI42&gt;0,VLOOKUP($AI42,$B$21:$B$83,2,FALSE),FALSE)</f>
        <v>0</v>
      </c>
      <c r="AK42" s="582" t="b">
        <f t="shared" ca="1" si="19"/>
        <v>0</v>
      </c>
      <c r="AL42" s="580" t="b">
        <f t="shared" ca="1" si="22"/>
        <v>0</v>
      </c>
      <c r="AM42" s="580" t="b">
        <f t="shared" ca="1" si="23"/>
        <v>0</v>
      </c>
      <c r="AN42" s="485"/>
      <c r="AO42" s="485"/>
      <c r="AP42" s="485"/>
      <c r="AQ42" s="485"/>
      <c r="AR42" s="485"/>
      <c r="AS42" s="485"/>
      <c r="AT42" s="51"/>
      <c r="AU42" s="51"/>
      <c r="AV42" s="51"/>
      <c r="AW42" s="51"/>
      <c r="AX42" s="51"/>
      <c r="AY42" s="51"/>
      <c r="AZ42" s="51"/>
    </row>
    <row r="43" spans="1:52" ht="15.7" customHeight="1" x14ac:dyDescent="0.3">
      <c r="A43" s="479"/>
      <c r="B43" s="26">
        <f>'1. Studienberatung T.M.JJ'!B43</f>
        <v>9002</v>
      </c>
      <c r="C43" s="576"/>
      <c r="D43" s="574" t="str">
        <f ca="1">IF($AM43,"X","")</f>
        <v/>
      </c>
      <c r="E43" s="785">
        <f ca="1">IF($B43&gt;0,OFFSET(lvliste,$W43,W$8),"")</f>
        <v>0</v>
      </c>
      <c r="F43" s="786"/>
      <c r="G43" s="381">
        <f t="shared" ca="1" si="24"/>
        <v>0</v>
      </c>
      <c r="H43" s="381">
        <f t="shared" ca="1" si="24"/>
        <v>0</v>
      </c>
      <c r="I43" s="381">
        <f t="shared" ca="1" si="24"/>
        <v>0</v>
      </c>
      <c r="J43" s="597">
        <f t="shared" ca="1" si="25"/>
        <v>0</v>
      </c>
      <c r="K43" s="597">
        <f t="shared" ca="1" si="25"/>
        <v>0</v>
      </c>
      <c r="L43" s="597">
        <f t="shared" ca="1" si="25"/>
        <v>0</v>
      </c>
      <c r="M43" s="597">
        <f t="shared" ca="1" si="25"/>
        <v>0</v>
      </c>
      <c r="N43" s="593"/>
      <c r="O43" s="225">
        <f t="shared" ca="1" si="26"/>
        <v>0</v>
      </c>
      <c r="P43" s="225">
        <f t="shared" ca="1" si="26"/>
        <v>0</v>
      </c>
      <c r="Q43" s="225">
        <f t="shared" ca="1" si="26"/>
        <v>0</v>
      </c>
      <c r="R43" s="225">
        <f t="shared" ca="1" si="26"/>
        <v>0</v>
      </c>
      <c r="S43" s="32">
        <f t="shared" ca="1" si="27"/>
        <v>0</v>
      </c>
      <c r="T43" s="33">
        <f t="shared" ca="1" si="28"/>
        <v>0</v>
      </c>
      <c r="U43" s="33">
        <f t="shared" ca="1" si="29"/>
        <v>0</v>
      </c>
      <c r="V43" s="490"/>
      <c r="W43" s="491">
        <f t="shared" si="13"/>
        <v>58</v>
      </c>
      <c r="X43" s="485"/>
      <c r="Y43" s="485"/>
      <c r="Z43" s="485"/>
      <c r="AA43" s="485"/>
      <c r="AB43" s="485"/>
      <c r="AC43" s="576" t="b">
        <v>0</v>
      </c>
      <c r="AD43" s="576" t="b">
        <v>0</v>
      </c>
      <c r="AE43" s="582" t="b">
        <f ca="1">IF($B43&gt;0,OFFSET(lvliste,$W43,$AA$10),FALSE)</f>
        <v>0</v>
      </c>
      <c r="AF43" s="582" t="b">
        <f ca="1">IF($B43&gt;0,OFFSET(lvliste,$W43,$Y$10),FALSE)</f>
        <v>0</v>
      </c>
      <c r="AG43" s="582">
        <f ca="1">OFFSET(lvliste,$W43,$W$10)</f>
        <v>0</v>
      </c>
      <c r="AH43" s="581" t="b">
        <f ca="1">IF($AG43&gt;0,VLOOKUP($AG43,$B$21:$C$83,2,FALSE),FALSE)</f>
        <v>0</v>
      </c>
      <c r="AI43" s="491">
        <f ca="1">OFFSET(lvliste,$W43,$X$10)</f>
        <v>0</v>
      </c>
      <c r="AJ43" s="491" t="b">
        <f ca="1">IF($AI43&gt;0,VLOOKUP($AI43,$B$21:$B$83,2,FALSE),FALSE)</f>
        <v>0</v>
      </c>
      <c r="AK43" s="582" t="b">
        <f t="shared" ca="1" si="19"/>
        <v>0</v>
      </c>
      <c r="AL43" s="580" t="b">
        <f t="shared" ca="1" si="22"/>
        <v>0</v>
      </c>
      <c r="AM43" s="580" t="b">
        <f t="shared" ca="1" si="23"/>
        <v>0</v>
      </c>
      <c r="AN43" s="485"/>
      <c r="AO43" s="485"/>
      <c r="AP43" s="485"/>
      <c r="AQ43" s="485"/>
      <c r="AR43" s="485"/>
      <c r="AS43" s="485"/>
      <c r="AT43" s="51"/>
      <c r="AU43" s="51"/>
      <c r="AV43" s="51"/>
      <c r="AW43" s="51"/>
      <c r="AX43" s="51"/>
      <c r="AY43" s="51"/>
      <c r="AZ43" s="51"/>
    </row>
    <row r="44" spans="1:52" ht="15.7" customHeight="1" x14ac:dyDescent="0.3">
      <c r="A44" s="479"/>
      <c r="B44" s="26">
        <f>'1. Studienberatung T.M.JJ'!B44</f>
        <v>9003</v>
      </c>
      <c r="C44" s="576"/>
      <c r="D44" s="574" t="str">
        <f ca="1">IF($AM44,"X","")</f>
        <v/>
      </c>
      <c r="E44" s="785">
        <f ca="1">IF($B44&gt;0,OFFSET(lvliste,$W44,W$8),"")</f>
        <v>0</v>
      </c>
      <c r="F44" s="786"/>
      <c r="G44" s="381">
        <f t="shared" ca="1" si="24"/>
        <v>0</v>
      </c>
      <c r="H44" s="381">
        <f t="shared" ca="1" si="24"/>
        <v>0</v>
      </c>
      <c r="I44" s="381">
        <f t="shared" ca="1" si="24"/>
        <v>0</v>
      </c>
      <c r="J44" s="597">
        <f t="shared" ca="1" si="25"/>
        <v>0</v>
      </c>
      <c r="K44" s="597">
        <f t="shared" ca="1" si="25"/>
        <v>0</v>
      </c>
      <c r="L44" s="597">
        <f t="shared" ca="1" si="25"/>
        <v>0</v>
      </c>
      <c r="M44" s="597">
        <f t="shared" ca="1" si="25"/>
        <v>0</v>
      </c>
      <c r="N44" s="593"/>
      <c r="O44" s="225">
        <f t="shared" ca="1" si="26"/>
        <v>0</v>
      </c>
      <c r="P44" s="225">
        <f t="shared" ca="1" si="26"/>
        <v>0</v>
      </c>
      <c r="Q44" s="225">
        <f t="shared" ca="1" si="26"/>
        <v>0</v>
      </c>
      <c r="R44" s="225">
        <f t="shared" ca="1" si="26"/>
        <v>0</v>
      </c>
      <c r="S44" s="32">
        <f t="shared" ca="1" si="27"/>
        <v>0</v>
      </c>
      <c r="T44" s="33">
        <f t="shared" ca="1" si="28"/>
        <v>0</v>
      </c>
      <c r="U44" s="33">
        <f t="shared" ca="1" si="29"/>
        <v>0</v>
      </c>
      <c r="V44" s="490"/>
      <c r="W44" s="491">
        <f t="shared" si="13"/>
        <v>59</v>
      </c>
      <c r="X44" s="485"/>
      <c r="Y44" s="485"/>
      <c r="Z44" s="485"/>
      <c r="AA44" s="485"/>
      <c r="AB44" s="485"/>
      <c r="AC44" s="576" t="b">
        <v>0</v>
      </c>
      <c r="AD44" s="576" t="b">
        <v>0</v>
      </c>
      <c r="AE44" s="582" t="b">
        <f ca="1">IF($B44&gt;0,OFFSET(lvliste,$W44,$AA$10),FALSE)</f>
        <v>0</v>
      </c>
      <c r="AF44" s="582" t="b">
        <f ca="1">IF($B44&gt;0,OFFSET(lvliste,$W44,$Y$10),FALSE)</f>
        <v>0</v>
      </c>
      <c r="AG44" s="582">
        <f ca="1">OFFSET(lvliste,$W44,$W$10)</f>
        <v>0</v>
      </c>
      <c r="AH44" s="581" t="b">
        <f ca="1">IF($AG44&gt;0,VLOOKUP($AG44,$B$21:$C$83,2,FALSE),FALSE)</f>
        <v>0</v>
      </c>
      <c r="AI44" s="491">
        <f ca="1">OFFSET(lvliste,$W44,$X$10)</f>
        <v>0</v>
      </c>
      <c r="AJ44" s="491" t="b">
        <f ca="1">IF($AI44&gt;0,VLOOKUP($AI44,$B$21:$B$83,2,FALSE),FALSE)</f>
        <v>0</v>
      </c>
      <c r="AK44" s="582" t="b">
        <f t="shared" ca="1" si="19"/>
        <v>0</v>
      </c>
      <c r="AL44" s="580" t="b">
        <f t="shared" ca="1" si="22"/>
        <v>0</v>
      </c>
      <c r="AM44" s="580" t="b">
        <f t="shared" ca="1" si="23"/>
        <v>0</v>
      </c>
      <c r="AN44" s="485"/>
      <c r="AO44" s="485"/>
      <c r="AP44" s="485"/>
      <c r="AQ44" s="485"/>
      <c r="AR44" s="485"/>
      <c r="AS44" s="485"/>
      <c r="AT44" s="51"/>
      <c r="AU44" s="51"/>
      <c r="AV44" s="51"/>
      <c r="AW44" s="51"/>
      <c r="AX44" s="51"/>
      <c r="AY44" s="51"/>
      <c r="AZ44" s="51"/>
    </row>
    <row r="45" spans="1:52" ht="15.7" customHeight="1" x14ac:dyDescent="0.3">
      <c r="A45" s="479"/>
      <c r="B45" s="26">
        <f>'1. Studienberatung T.M.JJ'!B45</f>
        <v>0</v>
      </c>
      <c r="C45" s="576"/>
      <c r="D45" s="71"/>
      <c r="E45" s="511"/>
      <c r="F45" s="512"/>
      <c r="G45" s="513"/>
      <c r="H45" s="513"/>
      <c r="I45" s="513"/>
      <c r="J45" s="222"/>
      <c r="K45" s="222"/>
      <c r="L45" s="223"/>
      <c r="M45" s="592"/>
      <c r="N45" s="513"/>
      <c r="O45" s="496"/>
      <c r="P45" s="496"/>
      <c r="Q45" s="497"/>
      <c r="R45" s="498"/>
      <c r="S45" s="32">
        <f t="shared" si="27"/>
        <v>0</v>
      </c>
      <c r="T45" s="33">
        <f t="shared" si="28"/>
        <v>0</v>
      </c>
      <c r="U45" s="33">
        <f t="shared" si="29"/>
        <v>0</v>
      </c>
      <c r="V45" s="490"/>
      <c r="W45" s="491"/>
      <c r="X45" s="485"/>
      <c r="Y45" s="485"/>
      <c r="Z45" s="485"/>
      <c r="AA45" s="485"/>
      <c r="AB45" s="485"/>
      <c r="AC45" s="576"/>
      <c r="AD45" s="576"/>
      <c r="AE45" s="582"/>
      <c r="AF45" s="582"/>
      <c r="AG45" s="582"/>
      <c r="AH45" s="581"/>
      <c r="AI45" s="491"/>
      <c r="AJ45" s="491"/>
      <c r="AK45" s="582"/>
      <c r="AL45" s="580"/>
      <c r="AM45" s="580"/>
      <c r="AN45" s="485"/>
      <c r="AO45" s="485"/>
      <c r="AP45" s="485"/>
      <c r="AQ45" s="485"/>
      <c r="AR45" s="485"/>
      <c r="AS45" s="485"/>
      <c r="AT45" s="51"/>
      <c r="AU45" s="51"/>
      <c r="AV45" s="51"/>
      <c r="AW45" s="51"/>
      <c r="AX45" s="51"/>
      <c r="AY45" s="51"/>
      <c r="AZ45" s="51"/>
    </row>
    <row r="46" spans="1:52" ht="18" customHeight="1" x14ac:dyDescent="0.3">
      <c r="A46" s="479"/>
      <c r="B46" s="26">
        <f>'1. Studienberatung T.M.JJ'!B46</f>
        <v>0</v>
      </c>
      <c r="C46" s="576"/>
      <c r="D46" s="598" t="s">
        <v>216</v>
      </c>
      <c r="F46" s="512"/>
      <c r="G46" s="513"/>
      <c r="H46" s="513"/>
      <c r="I46" s="513"/>
      <c r="J46" s="222"/>
      <c r="K46" s="222"/>
      <c r="L46" s="223"/>
      <c r="M46" s="498"/>
      <c r="N46" s="513"/>
      <c r="O46" s="496"/>
      <c r="P46" s="496"/>
      <c r="Q46" s="497"/>
      <c r="R46" s="498"/>
      <c r="S46" s="32">
        <f t="shared" si="27"/>
        <v>0</v>
      </c>
      <c r="T46" s="33">
        <f t="shared" si="28"/>
        <v>0</v>
      </c>
      <c r="U46" s="33">
        <f t="shared" si="29"/>
        <v>0</v>
      </c>
      <c r="V46" s="490"/>
      <c r="W46" s="491"/>
      <c r="X46" s="485"/>
      <c r="Y46" s="485"/>
      <c r="Z46" s="485"/>
      <c r="AA46" s="485"/>
      <c r="AB46" s="485"/>
      <c r="AC46" s="576"/>
      <c r="AD46" s="576"/>
      <c r="AE46" s="582" t="b">
        <f t="shared" ref="AE46:AE83" ca="1" si="30">IF($B46&gt;0,OFFSET(lvliste,$W46,$AA$10),FALSE)</f>
        <v>0</v>
      </c>
      <c r="AF46" s="582"/>
      <c r="AG46" s="582"/>
      <c r="AH46" s="581" t="b">
        <f t="shared" ref="AH46:AH83" si="31">IF($AG46&gt;0,VLOOKUP($AG46,$B$21:$C$83,2,FALSE),FALSE)</f>
        <v>0</v>
      </c>
      <c r="AI46" s="491"/>
      <c r="AJ46" s="491"/>
      <c r="AK46" s="582"/>
      <c r="AL46" s="580" t="b">
        <f t="shared" ca="1" si="22"/>
        <v>1</v>
      </c>
      <c r="AM46" s="580" t="b">
        <f t="shared" ca="1" si="23"/>
        <v>1</v>
      </c>
      <c r="AN46" s="485"/>
      <c r="AO46" s="485"/>
      <c r="AP46" s="485"/>
      <c r="AQ46" s="485"/>
      <c r="AR46" s="485"/>
      <c r="AS46" s="485"/>
      <c r="AT46" s="51"/>
      <c r="AU46" s="51"/>
      <c r="AV46" s="51"/>
      <c r="AW46" s="51"/>
      <c r="AX46" s="51"/>
      <c r="AY46" s="51"/>
      <c r="AZ46" s="51"/>
    </row>
    <row r="47" spans="1:52" ht="15.7" customHeight="1" x14ac:dyDescent="0.3">
      <c r="A47" s="479"/>
      <c r="B47" s="26">
        <f>'1. Studienberatung T.M.JJ'!B47</f>
        <v>112</v>
      </c>
      <c r="C47" s="576" t="b">
        <f t="shared" ref="C47:C83" si="32">$AC47</f>
        <v>0</v>
      </c>
      <c r="D47" s="380"/>
      <c r="E47" s="778" t="str">
        <f t="shared" ref="E47:E83" ca="1" si="33">IF($B47&gt;0,OFFSET(lvliste,$W47,W$8),"")</f>
        <v>Mathematik III</v>
      </c>
      <c r="F47" s="779"/>
      <c r="G47" s="596">
        <f t="shared" ref="G47:G83" ca="1" si="34">IF($B47&gt;0,OFFSET(lvliste,$W47,X$8),"")</f>
        <v>4112</v>
      </c>
      <c r="H47" s="86" t="str">
        <f t="shared" ref="H47:H83" ca="1" si="35">IF($B47&gt;0,OFFSET(lvliste,$W47,Y$8),"")</f>
        <v>Meister</v>
      </c>
      <c r="I47" s="86" t="str">
        <f t="shared" ref="I47:I83" ca="1" si="36">IF($B47&gt;0,OFFSET(lvliste,$W47,Z$8),"")</f>
        <v>WS</v>
      </c>
      <c r="J47" s="381">
        <f t="shared" ref="J47:J83" ca="1" si="37">IF(AND($AL47,$B47&gt;0),OFFSET(lvliste,$W47,AA$8),0)</f>
        <v>0</v>
      </c>
      <c r="K47" s="381">
        <f t="shared" ref="K47:K83" ca="1" si="38">IF(AND($AL47,$B47&gt;0),OFFSET(lvliste,$W47,AB$8),0)</f>
        <v>0</v>
      </c>
      <c r="L47" s="381">
        <f t="shared" ref="L47:L83" ca="1" si="39">IF(AND($AL47,$B47&gt;0),OFFSET(lvliste,$W47,AC$8),0)</f>
        <v>0</v>
      </c>
      <c r="M47" s="381">
        <f t="shared" ref="M47:M83" ca="1" si="40">IF(AND($AL47,$B47&gt;0),OFFSET(lvliste,$W47,AD$8),0)</f>
        <v>0</v>
      </c>
      <c r="N47" s="230"/>
      <c r="O47" s="225">
        <f t="shared" ref="O47:O83" ca="1" si="41">IF(AND($AM47,$B47&gt;0),OFFSET(lvliste,$W47,AA$8),0)</f>
        <v>0</v>
      </c>
      <c r="P47" s="225">
        <f t="shared" ref="P47:P83" ca="1" si="42">IF(AND($AM47,$B47&gt;0),OFFSET(lvliste,$W47,AB$8),0)</f>
        <v>0</v>
      </c>
      <c r="Q47" s="225">
        <f t="shared" ref="Q47:Q83" ca="1" si="43">IF(AND($AM47,$B47&gt;0),OFFSET(lvliste,$W47,AC$8),0)</f>
        <v>0</v>
      </c>
      <c r="R47" s="225">
        <f t="shared" ref="R47:R83" ca="1" si="44">IF(AND($AM47,$B47&gt;0),OFFSET(lvliste,$W47,AD$8),0)</f>
        <v>0</v>
      </c>
      <c r="S47" s="32">
        <f t="shared" ca="1" si="27"/>
        <v>0</v>
      </c>
      <c r="T47" s="33">
        <f t="shared" ca="1" si="28"/>
        <v>0</v>
      </c>
      <c r="U47" s="33">
        <f t="shared" ca="1" si="29"/>
        <v>0</v>
      </c>
      <c r="V47" s="33"/>
      <c r="W47" s="231">
        <f t="shared" ref="W47:W83" si="45">IF($B47&gt;0,VLOOKUP($B47,lvlistenbereich,2,FALSE)-$V$10,0)</f>
        <v>32</v>
      </c>
      <c r="X47" s="51"/>
      <c r="Y47" s="51"/>
      <c r="Z47" s="51"/>
      <c r="AA47" s="51"/>
      <c r="AB47" s="51"/>
      <c r="AC47" s="576" t="b">
        <f>OR((TRIM($D47)="x"),(TRIM($D47)="X"))</f>
        <v>0</v>
      </c>
      <c r="AD47" s="576" t="b">
        <f>OR((TRIM($D47)="Z"),(TRIM($D47)="z"))</f>
        <v>0</v>
      </c>
      <c r="AE47" s="583" t="b">
        <f t="shared" ca="1" si="30"/>
        <v>0</v>
      </c>
      <c r="AF47" s="583" t="b">
        <f t="shared" ref="AF47:AF83" ca="1" si="46">IF($B47&gt;0,OFFSET(lvliste,$W47,$Y$10),FALSE)</f>
        <v>0</v>
      </c>
      <c r="AG47" s="583">
        <f t="shared" ref="AG47:AG83" ca="1" si="47">OFFSET(lvliste,$W47,$W$10)</f>
        <v>0</v>
      </c>
      <c r="AH47" s="581" t="b">
        <f t="shared" ca="1" si="31"/>
        <v>0</v>
      </c>
      <c r="AI47" s="584">
        <f t="shared" ref="AI47:AI83" ca="1" si="48">OFFSET(lvliste,$W47,$X$10)</f>
        <v>0</v>
      </c>
      <c r="AJ47" s="584" t="b">
        <f t="shared" ref="AJ47:AJ83" ca="1" si="49">IF($AI47&gt;0,VLOOKUP($AI47,$B$21:$B$83,2,FALSE),FALSE)</f>
        <v>0</v>
      </c>
      <c r="AK47" s="583" t="b">
        <f t="shared" ca="1" si="19"/>
        <v>0</v>
      </c>
      <c r="AL47" s="580" t="b">
        <f t="shared" ca="1" si="22"/>
        <v>0</v>
      </c>
      <c r="AM47" s="580" t="b">
        <f t="shared" ca="1" si="23"/>
        <v>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5.7" customHeight="1" x14ac:dyDescent="0.3">
      <c r="A48" s="479"/>
      <c r="B48" s="26">
        <f>'1. Studienberatung T.M.JJ'!B48</f>
        <v>117</v>
      </c>
      <c r="C48" s="576" t="b">
        <f t="shared" si="32"/>
        <v>0</v>
      </c>
      <c r="D48" s="380"/>
      <c r="E48" s="778" t="str">
        <f t="shared" ca="1" si="33"/>
        <v>Mathematik III - Differentialgleichungen/Funktionentheorie</v>
      </c>
      <c r="F48" s="779"/>
      <c r="G48" s="87">
        <f t="shared" ca="1" si="34"/>
        <v>4111</v>
      </c>
      <c r="H48" s="87" t="str">
        <f t="shared" ca="1" si="35"/>
        <v>Strampp</v>
      </c>
      <c r="I48" s="87" t="str">
        <f t="shared" ca="1" si="36"/>
        <v>WS</v>
      </c>
      <c r="J48" s="379">
        <f t="shared" ca="1" si="37"/>
        <v>0</v>
      </c>
      <c r="K48" s="379">
        <f t="shared" ca="1" si="38"/>
        <v>0</v>
      </c>
      <c r="L48" s="379">
        <f t="shared" ca="1" si="39"/>
        <v>0</v>
      </c>
      <c r="M48" s="379">
        <f t="shared" ca="1" si="40"/>
        <v>0</v>
      </c>
      <c r="N48" s="230"/>
      <c r="O48" s="225">
        <f t="shared" ca="1" si="41"/>
        <v>0</v>
      </c>
      <c r="P48" s="225">
        <f t="shared" ca="1" si="42"/>
        <v>0</v>
      </c>
      <c r="Q48" s="225">
        <f t="shared" ca="1" si="43"/>
        <v>0</v>
      </c>
      <c r="R48" s="225">
        <f t="shared" ca="1" si="44"/>
        <v>0</v>
      </c>
      <c r="S48" s="32">
        <f t="shared" ca="1" si="27"/>
        <v>0</v>
      </c>
      <c r="T48" s="33">
        <f t="shared" ca="1" si="28"/>
        <v>0</v>
      </c>
      <c r="U48" s="33">
        <f t="shared" ca="1" si="29"/>
        <v>0</v>
      </c>
      <c r="V48" s="33"/>
      <c r="W48" s="231">
        <f t="shared" si="45"/>
        <v>37</v>
      </c>
      <c r="X48" s="51"/>
      <c r="Y48" s="51"/>
      <c r="Z48" s="51"/>
      <c r="AA48" s="51"/>
      <c r="AB48" s="51"/>
      <c r="AC48" s="576" t="b">
        <f t="shared" ref="AC48:AC83" si="50">OR((TRIM($D48)="x"),(TRIM($D48)="X"))</f>
        <v>0</v>
      </c>
      <c r="AD48" s="576" t="b">
        <f t="shared" ref="AD48:AD83" si="51">OR((TRIM($D48)="Z"),(TRIM($D48)="z"))</f>
        <v>0</v>
      </c>
      <c r="AE48" s="583" t="b">
        <f t="shared" ca="1" si="30"/>
        <v>0</v>
      </c>
      <c r="AF48" s="583" t="b">
        <f t="shared" ca="1" si="46"/>
        <v>0</v>
      </c>
      <c r="AG48" s="583">
        <f t="shared" ca="1" si="47"/>
        <v>0</v>
      </c>
      <c r="AH48" s="581" t="b">
        <f t="shared" ca="1" si="31"/>
        <v>0</v>
      </c>
      <c r="AI48" s="584">
        <f t="shared" ca="1" si="48"/>
        <v>0</v>
      </c>
      <c r="AJ48" s="584" t="b">
        <f t="shared" ca="1" si="49"/>
        <v>0</v>
      </c>
      <c r="AK48" s="583" t="b">
        <f t="shared" ca="1" si="19"/>
        <v>0</v>
      </c>
      <c r="AL48" s="580" t="b">
        <f t="shared" ca="1" si="22"/>
        <v>0</v>
      </c>
      <c r="AM48" s="580" t="b">
        <f t="shared" ca="1" si="23"/>
        <v>0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.7" customHeight="1" x14ac:dyDescent="0.3">
      <c r="A49" s="479"/>
      <c r="B49" s="26">
        <f>'1. Studienberatung T.M.JJ'!B49</f>
        <v>120</v>
      </c>
      <c r="C49" s="576" t="b">
        <f t="shared" si="32"/>
        <v>0</v>
      </c>
      <c r="D49" s="380"/>
      <c r="E49" s="778" t="str">
        <f t="shared" ca="1" si="33"/>
        <v>Differentialgleichungen für Master-Ingenieurwissenschaften</v>
      </c>
      <c r="F49" s="779"/>
      <c r="G49" s="87">
        <f t="shared" ca="1" si="34"/>
        <v>4219</v>
      </c>
      <c r="H49" s="87" t="str">
        <f t="shared" ca="1" si="35"/>
        <v>Strampp</v>
      </c>
      <c r="I49" s="87" t="str">
        <f t="shared" ca="1" si="36"/>
        <v>WS</v>
      </c>
      <c r="J49" s="379">
        <f t="shared" ca="1" si="37"/>
        <v>0</v>
      </c>
      <c r="K49" s="379">
        <f t="shared" ca="1" si="38"/>
        <v>0</v>
      </c>
      <c r="L49" s="379">
        <f t="shared" ca="1" si="39"/>
        <v>0</v>
      </c>
      <c r="M49" s="379">
        <f t="shared" ca="1" si="40"/>
        <v>0</v>
      </c>
      <c r="N49" s="230"/>
      <c r="O49" s="225">
        <f t="shared" ca="1" si="41"/>
        <v>0</v>
      </c>
      <c r="P49" s="225">
        <f t="shared" ca="1" si="42"/>
        <v>0</v>
      </c>
      <c r="Q49" s="225">
        <f t="shared" ca="1" si="43"/>
        <v>0</v>
      </c>
      <c r="R49" s="225">
        <f t="shared" ca="1" si="44"/>
        <v>0</v>
      </c>
      <c r="S49" s="32">
        <f t="shared" ca="1" si="27"/>
        <v>0</v>
      </c>
      <c r="T49" s="33">
        <f t="shared" ca="1" si="28"/>
        <v>0</v>
      </c>
      <c r="U49" s="33">
        <f t="shared" ca="1" si="29"/>
        <v>0</v>
      </c>
      <c r="V49" s="33"/>
      <c r="W49" s="231">
        <f t="shared" si="45"/>
        <v>40</v>
      </c>
      <c r="X49" s="51"/>
      <c r="Y49" s="51"/>
      <c r="Z49" s="51"/>
      <c r="AA49" s="51"/>
      <c r="AB49" s="51"/>
      <c r="AC49" s="576" t="b">
        <f t="shared" si="50"/>
        <v>0</v>
      </c>
      <c r="AD49" s="576" t="b">
        <f t="shared" si="51"/>
        <v>0</v>
      </c>
      <c r="AE49" s="583" t="b">
        <f t="shared" ca="1" si="30"/>
        <v>0</v>
      </c>
      <c r="AF49" s="583" t="b">
        <f t="shared" ca="1" si="46"/>
        <v>0</v>
      </c>
      <c r="AG49" s="583">
        <f t="shared" ca="1" si="47"/>
        <v>0</v>
      </c>
      <c r="AH49" s="581" t="b">
        <f t="shared" ca="1" si="31"/>
        <v>0</v>
      </c>
      <c r="AI49" s="584">
        <f t="shared" ca="1" si="48"/>
        <v>0</v>
      </c>
      <c r="AJ49" s="584" t="b">
        <f t="shared" ca="1" si="49"/>
        <v>0</v>
      </c>
      <c r="AK49" s="583" t="b">
        <f t="shared" ca="1" si="19"/>
        <v>0</v>
      </c>
      <c r="AL49" s="580" t="b">
        <f t="shared" ca="1" si="22"/>
        <v>0</v>
      </c>
      <c r="AM49" s="580" t="b">
        <f t="shared" ca="1" si="23"/>
        <v>0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5" customHeight="1" x14ac:dyDescent="0.3">
      <c r="A50" s="479"/>
      <c r="B50" s="26">
        <f>'1. Studienberatung T.M.JJ'!B50</f>
        <v>113</v>
      </c>
      <c r="C50" s="576" t="b">
        <f t="shared" si="32"/>
        <v>0</v>
      </c>
      <c r="D50" s="380"/>
      <c r="E50" s="778" t="str">
        <f t="shared" ca="1" si="33"/>
        <v xml:space="preserve">Höhere Mathematik IV: Stochastik für Ing. </v>
      </c>
      <c r="F50" s="779"/>
      <c r="G50" s="87">
        <f t="shared" ca="1" si="34"/>
        <v>4110</v>
      </c>
      <c r="H50" s="87" t="str">
        <f t="shared" ca="1" si="35"/>
        <v>Heil</v>
      </c>
      <c r="I50" s="87" t="str">
        <f t="shared" ca="1" si="36"/>
        <v>WS</v>
      </c>
      <c r="J50" s="379">
        <f t="shared" ca="1" si="37"/>
        <v>0</v>
      </c>
      <c r="K50" s="379">
        <f t="shared" ca="1" si="38"/>
        <v>0</v>
      </c>
      <c r="L50" s="379">
        <f t="shared" ca="1" si="39"/>
        <v>0</v>
      </c>
      <c r="M50" s="379">
        <f t="shared" ca="1" si="40"/>
        <v>0</v>
      </c>
      <c r="N50" s="230"/>
      <c r="O50" s="225">
        <f t="shared" ca="1" si="41"/>
        <v>0</v>
      </c>
      <c r="P50" s="225">
        <f t="shared" ca="1" si="42"/>
        <v>0</v>
      </c>
      <c r="Q50" s="225">
        <f t="shared" ca="1" si="43"/>
        <v>0</v>
      </c>
      <c r="R50" s="225">
        <f t="shared" ca="1" si="44"/>
        <v>0</v>
      </c>
      <c r="S50" s="32">
        <f t="shared" ca="1" si="27"/>
        <v>0</v>
      </c>
      <c r="T50" s="33">
        <f t="shared" ca="1" si="28"/>
        <v>0</v>
      </c>
      <c r="U50" s="33">
        <f t="shared" ca="1" si="29"/>
        <v>0</v>
      </c>
      <c r="V50" s="33"/>
      <c r="W50" s="231">
        <f t="shared" si="45"/>
        <v>33</v>
      </c>
      <c r="X50" s="51"/>
      <c r="Y50" s="51"/>
      <c r="Z50" s="51"/>
      <c r="AA50" s="51"/>
      <c r="AB50" s="51"/>
      <c r="AC50" s="576" t="b">
        <f t="shared" si="50"/>
        <v>0</v>
      </c>
      <c r="AD50" s="576" t="b">
        <f t="shared" si="51"/>
        <v>0</v>
      </c>
      <c r="AE50" s="583" t="b">
        <f t="shared" ca="1" si="30"/>
        <v>0</v>
      </c>
      <c r="AF50" s="583" t="b">
        <f t="shared" ca="1" si="46"/>
        <v>0</v>
      </c>
      <c r="AG50" s="583">
        <f t="shared" ca="1" si="47"/>
        <v>0</v>
      </c>
      <c r="AH50" s="581" t="b">
        <f t="shared" ca="1" si="31"/>
        <v>0</v>
      </c>
      <c r="AI50" s="584">
        <f t="shared" ca="1" si="48"/>
        <v>0</v>
      </c>
      <c r="AJ50" s="584" t="b">
        <f t="shared" ca="1" si="49"/>
        <v>0</v>
      </c>
      <c r="AK50" s="583" t="b">
        <f t="shared" ca="1" si="19"/>
        <v>0</v>
      </c>
      <c r="AL50" s="580" t="b">
        <f t="shared" ca="1" si="22"/>
        <v>0</v>
      </c>
      <c r="AM50" s="580" t="b">
        <f t="shared" ca="1" si="23"/>
        <v>0</v>
      </c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5.7" customHeight="1" x14ac:dyDescent="0.3">
      <c r="A51" s="479"/>
      <c r="B51" s="26">
        <f>'1. Studienberatung T.M.JJ'!B51</f>
        <v>114</v>
      </c>
      <c r="C51" s="576" t="b">
        <f t="shared" si="32"/>
        <v>0</v>
      </c>
      <c r="D51" s="380"/>
      <c r="E51" s="778" t="str">
        <f t="shared" ca="1" si="33"/>
        <v>Höhere Mathematik IV: Numerische Mathematik für Ingenieure</v>
      </c>
      <c r="F51" s="779"/>
      <c r="G51" s="87">
        <f t="shared" ca="1" si="34"/>
        <v>4113</v>
      </c>
      <c r="H51" s="87" t="str">
        <f t="shared" ca="1" si="35"/>
        <v>Kemm</v>
      </c>
      <c r="I51" s="87" t="str">
        <f t="shared" ca="1" si="36"/>
        <v>SS</v>
      </c>
      <c r="J51" s="379">
        <f t="shared" ca="1" si="37"/>
        <v>0</v>
      </c>
      <c r="K51" s="379">
        <f t="shared" ca="1" si="38"/>
        <v>0</v>
      </c>
      <c r="L51" s="379">
        <f t="shared" ca="1" si="39"/>
        <v>0</v>
      </c>
      <c r="M51" s="379">
        <f t="shared" ca="1" si="40"/>
        <v>0</v>
      </c>
      <c r="N51" s="230"/>
      <c r="O51" s="225">
        <f t="shared" ca="1" si="41"/>
        <v>0</v>
      </c>
      <c r="P51" s="225">
        <f t="shared" ca="1" si="42"/>
        <v>0</v>
      </c>
      <c r="Q51" s="225">
        <f t="shared" ca="1" si="43"/>
        <v>0</v>
      </c>
      <c r="R51" s="225">
        <f t="shared" ca="1" si="44"/>
        <v>0</v>
      </c>
      <c r="S51" s="32">
        <f t="shared" ca="1" si="27"/>
        <v>0</v>
      </c>
      <c r="T51" s="33">
        <f t="shared" ca="1" si="28"/>
        <v>0</v>
      </c>
      <c r="U51" s="33">
        <f t="shared" ca="1" si="29"/>
        <v>0</v>
      </c>
      <c r="V51" s="33"/>
      <c r="W51" s="231">
        <f t="shared" si="45"/>
        <v>34</v>
      </c>
      <c r="X51" s="51"/>
      <c r="Y51" s="51"/>
      <c r="Z51" s="51"/>
      <c r="AA51" s="51"/>
      <c r="AB51" s="51"/>
      <c r="AC51" s="576" t="b">
        <f t="shared" si="50"/>
        <v>0</v>
      </c>
      <c r="AD51" s="576" t="b">
        <f t="shared" si="51"/>
        <v>0</v>
      </c>
      <c r="AE51" s="583" t="b">
        <f t="shared" ca="1" si="30"/>
        <v>0</v>
      </c>
      <c r="AF51" s="583" t="b">
        <f t="shared" ca="1" si="46"/>
        <v>0</v>
      </c>
      <c r="AG51" s="583">
        <f t="shared" ca="1" si="47"/>
        <v>0</v>
      </c>
      <c r="AH51" s="581" t="b">
        <f t="shared" ca="1" si="31"/>
        <v>0</v>
      </c>
      <c r="AI51" s="584">
        <f t="shared" ca="1" si="48"/>
        <v>0</v>
      </c>
      <c r="AJ51" s="584" t="b">
        <f t="shared" ca="1" si="49"/>
        <v>0</v>
      </c>
      <c r="AK51" s="583" t="b">
        <f t="shared" ca="1" si="19"/>
        <v>0</v>
      </c>
      <c r="AL51" s="580" t="b">
        <f t="shared" ca="1" si="22"/>
        <v>0</v>
      </c>
      <c r="AM51" s="580" t="b">
        <f t="shared" ca="1" si="23"/>
        <v>0</v>
      </c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5.7" customHeight="1" x14ac:dyDescent="0.3">
      <c r="A52" s="479"/>
      <c r="B52" s="26">
        <f>'1. Studienberatung T.M.JJ'!B52</f>
        <v>103</v>
      </c>
      <c r="C52" s="576" t="b">
        <f t="shared" si="32"/>
        <v>0</v>
      </c>
      <c r="D52" s="380"/>
      <c r="E52" s="778" t="str">
        <f t="shared" ca="1" si="33"/>
        <v>Turbomaschinen Teil 1 (statt Pfl.-LV Turbomasch. Lawerenz)</v>
      </c>
      <c r="F52" s="779"/>
      <c r="G52" s="87">
        <f t="shared" ca="1" si="34"/>
        <v>4256</v>
      </c>
      <c r="H52" s="87" t="str">
        <f t="shared" ca="1" si="35"/>
        <v>Krumme</v>
      </c>
      <c r="I52" s="87" t="str">
        <f t="shared" ca="1" si="36"/>
        <v>WS</v>
      </c>
      <c r="J52" s="379">
        <f t="shared" ca="1" si="37"/>
        <v>0</v>
      </c>
      <c r="K52" s="379">
        <f t="shared" ca="1" si="38"/>
        <v>0</v>
      </c>
      <c r="L52" s="379">
        <f t="shared" ca="1" si="39"/>
        <v>0</v>
      </c>
      <c r="M52" s="379">
        <f t="shared" ca="1" si="40"/>
        <v>0</v>
      </c>
      <c r="N52" s="230"/>
      <c r="O52" s="225">
        <f t="shared" ca="1" si="41"/>
        <v>0</v>
      </c>
      <c r="P52" s="225">
        <f t="shared" ca="1" si="42"/>
        <v>0</v>
      </c>
      <c r="Q52" s="225">
        <f t="shared" ca="1" si="43"/>
        <v>0</v>
      </c>
      <c r="R52" s="225">
        <f t="shared" ca="1" si="44"/>
        <v>0</v>
      </c>
      <c r="S52" s="32">
        <f t="shared" ca="1" si="27"/>
        <v>0</v>
      </c>
      <c r="T52" s="33">
        <f t="shared" ca="1" si="28"/>
        <v>0</v>
      </c>
      <c r="U52" s="33">
        <f t="shared" ca="1" si="29"/>
        <v>0</v>
      </c>
      <c r="V52" s="33"/>
      <c r="W52" s="231">
        <f t="shared" si="45"/>
        <v>23</v>
      </c>
      <c r="X52" s="51"/>
      <c r="Y52" s="51"/>
      <c r="Z52" s="51"/>
      <c r="AA52" s="51"/>
      <c r="AB52" s="51"/>
      <c r="AC52" s="576" t="b">
        <f t="shared" si="50"/>
        <v>0</v>
      </c>
      <c r="AD52" s="576" t="b">
        <f t="shared" si="51"/>
        <v>0</v>
      </c>
      <c r="AE52" s="583" t="b">
        <f t="shared" ca="1" si="30"/>
        <v>0</v>
      </c>
      <c r="AF52" s="583" t="b">
        <f t="shared" ca="1" si="46"/>
        <v>0</v>
      </c>
      <c r="AG52" s="583">
        <f t="shared" ca="1" si="47"/>
        <v>0</v>
      </c>
      <c r="AH52" s="581" t="b">
        <f t="shared" ca="1" si="31"/>
        <v>0</v>
      </c>
      <c r="AI52" s="584">
        <f t="shared" ca="1" si="48"/>
        <v>0</v>
      </c>
      <c r="AJ52" s="584" t="b">
        <f t="shared" ca="1" si="49"/>
        <v>0</v>
      </c>
      <c r="AK52" s="583" t="b">
        <f t="shared" ca="1" si="19"/>
        <v>0</v>
      </c>
      <c r="AL52" s="580" t="b">
        <f t="shared" ca="1" si="22"/>
        <v>0</v>
      </c>
      <c r="AM52" s="580" t="b">
        <f t="shared" ca="1" si="23"/>
        <v>0</v>
      </c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5.7" customHeight="1" x14ac:dyDescent="0.3">
      <c r="A53" s="479"/>
      <c r="B53" s="26">
        <f>'1. Studienberatung T.M.JJ'!B53</f>
        <v>104</v>
      </c>
      <c r="C53" s="576" t="b">
        <f t="shared" si="32"/>
        <v>0</v>
      </c>
      <c r="D53" s="380"/>
      <c r="E53" s="778" t="str">
        <f t="shared" ca="1" si="33"/>
        <v>Strömungsmechanik I (statt Pfl.-LV Fluiddynamik Lawerenz)</v>
      </c>
      <c r="F53" s="779"/>
      <c r="G53" s="87">
        <f t="shared" ca="1" si="34"/>
        <v>4122</v>
      </c>
      <c r="H53" s="87" t="str">
        <f t="shared" ca="1" si="35"/>
        <v>Wünsch</v>
      </c>
      <c r="I53" s="87" t="str">
        <f t="shared" ca="1" si="36"/>
        <v>SS</v>
      </c>
      <c r="J53" s="379">
        <f t="shared" ca="1" si="37"/>
        <v>0</v>
      </c>
      <c r="K53" s="379">
        <f t="shared" ca="1" si="38"/>
        <v>0</v>
      </c>
      <c r="L53" s="379">
        <f t="shared" ca="1" si="39"/>
        <v>0</v>
      </c>
      <c r="M53" s="379">
        <f t="shared" ca="1" si="40"/>
        <v>0</v>
      </c>
      <c r="N53" s="230"/>
      <c r="O53" s="225">
        <f t="shared" ca="1" si="41"/>
        <v>0</v>
      </c>
      <c r="P53" s="225">
        <f t="shared" ca="1" si="42"/>
        <v>0</v>
      </c>
      <c r="Q53" s="225">
        <f t="shared" ca="1" si="43"/>
        <v>0</v>
      </c>
      <c r="R53" s="225">
        <f t="shared" ca="1" si="44"/>
        <v>0</v>
      </c>
      <c r="S53" s="32">
        <f t="shared" ca="1" si="27"/>
        <v>0</v>
      </c>
      <c r="T53" s="33">
        <f t="shared" ca="1" si="28"/>
        <v>0</v>
      </c>
      <c r="U53" s="33">
        <f t="shared" ca="1" si="29"/>
        <v>0</v>
      </c>
      <c r="V53" s="33"/>
      <c r="W53" s="231">
        <f t="shared" si="45"/>
        <v>24</v>
      </c>
      <c r="X53" s="51"/>
      <c r="Y53" s="51"/>
      <c r="Z53" s="51"/>
      <c r="AA53" s="51"/>
      <c r="AB53" s="51"/>
      <c r="AC53" s="576" t="b">
        <f t="shared" si="50"/>
        <v>0</v>
      </c>
      <c r="AD53" s="576" t="b">
        <f t="shared" si="51"/>
        <v>0</v>
      </c>
      <c r="AE53" s="583" t="b">
        <f t="shared" ca="1" si="30"/>
        <v>0</v>
      </c>
      <c r="AF53" s="583" t="b">
        <f t="shared" ca="1" si="46"/>
        <v>0</v>
      </c>
      <c r="AG53" s="583">
        <f t="shared" ca="1" si="47"/>
        <v>0</v>
      </c>
      <c r="AH53" s="581" t="b">
        <f t="shared" ca="1" si="31"/>
        <v>0</v>
      </c>
      <c r="AI53" s="584">
        <f t="shared" ca="1" si="48"/>
        <v>0</v>
      </c>
      <c r="AJ53" s="584" t="b">
        <f t="shared" ca="1" si="49"/>
        <v>0</v>
      </c>
      <c r="AK53" s="583" t="b">
        <f t="shared" ca="1" si="19"/>
        <v>0</v>
      </c>
      <c r="AL53" s="580" t="b">
        <f t="shared" ca="1" si="22"/>
        <v>0</v>
      </c>
      <c r="AM53" s="580" t="b">
        <f t="shared" ca="1" si="23"/>
        <v>0</v>
      </c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5.7" customHeight="1" x14ac:dyDescent="0.3">
      <c r="A54" s="479"/>
      <c r="B54" s="26">
        <f>'1. Studienberatung T.M.JJ'!B54</f>
        <v>122</v>
      </c>
      <c r="C54" s="576" t="b">
        <f t="shared" si="32"/>
        <v>0</v>
      </c>
      <c r="D54" s="380"/>
      <c r="E54" s="778" t="str">
        <f t="shared" ca="1" si="33"/>
        <v>Strömungsmechanik II</v>
      </c>
      <c r="F54" s="779"/>
      <c r="G54" s="87">
        <f t="shared" ca="1" si="34"/>
        <v>4273</v>
      </c>
      <c r="H54" s="87" t="str">
        <f t="shared" ca="1" si="35"/>
        <v>Wünsch</v>
      </c>
      <c r="I54" s="87" t="str">
        <f t="shared" ca="1" si="36"/>
        <v>WS</v>
      </c>
      <c r="J54" s="379">
        <f t="shared" ca="1" si="37"/>
        <v>0</v>
      </c>
      <c r="K54" s="379">
        <f t="shared" ca="1" si="38"/>
        <v>0</v>
      </c>
      <c r="L54" s="379">
        <f t="shared" ca="1" si="39"/>
        <v>0</v>
      </c>
      <c r="M54" s="379">
        <f t="shared" ca="1" si="40"/>
        <v>0</v>
      </c>
      <c r="N54" s="230"/>
      <c r="O54" s="225">
        <f t="shared" ca="1" si="41"/>
        <v>0</v>
      </c>
      <c r="P54" s="225">
        <f t="shared" ca="1" si="42"/>
        <v>0</v>
      </c>
      <c r="Q54" s="225">
        <f t="shared" ca="1" si="43"/>
        <v>0</v>
      </c>
      <c r="R54" s="225">
        <f t="shared" ca="1" si="44"/>
        <v>0</v>
      </c>
      <c r="S54" s="32">
        <f t="shared" ca="1" si="27"/>
        <v>0</v>
      </c>
      <c r="T54" s="33">
        <f t="shared" ca="1" si="28"/>
        <v>0</v>
      </c>
      <c r="U54" s="33">
        <f t="shared" ca="1" si="29"/>
        <v>0</v>
      </c>
      <c r="V54" s="33"/>
      <c r="W54" s="231">
        <f t="shared" si="45"/>
        <v>42</v>
      </c>
      <c r="X54" s="51"/>
      <c r="Y54" s="51"/>
      <c r="Z54" s="51"/>
      <c r="AA54" s="51"/>
      <c r="AB54" s="51"/>
      <c r="AC54" s="576" t="b">
        <f t="shared" si="50"/>
        <v>0</v>
      </c>
      <c r="AD54" s="576" t="b">
        <f t="shared" si="51"/>
        <v>0</v>
      </c>
      <c r="AE54" s="583" t="b">
        <f t="shared" ca="1" si="30"/>
        <v>0</v>
      </c>
      <c r="AF54" s="583" t="b">
        <f t="shared" ca="1" si="46"/>
        <v>0</v>
      </c>
      <c r="AG54" s="583">
        <f t="shared" ca="1" si="47"/>
        <v>0</v>
      </c>
      <c r="AH54" s="581" t="b">
        <f t="shared" ca="1" si="31"/>
        <v>0</v>
      </c>
      <c r="AI54" s="584">
        <f t="shared" ca="1" si="48"/>
        <v>0</v>
      </c>
      <c r="AJ54" s="584" t="b">
        <f t="shared" ca="1" si="49"/>
        <v>0</v>
      </c>
      <c r="AK54" s="583" t="b">
        <f t="shared" ca="1" si="19"/>
        <v>0</v>
      </c>
      <c r="AL54" s="580" t="b">
        <f t="shared" ca="1" si="22"/>
        <v>0</v>
      </c>
      <c r="AM54" s="580" t="b">
        <f t="shared" ca="1" si="23"/>
        <v>0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5.7" customHeight="1" x14ac:dyDescent="0.3">
      <c r="A55" s="479"/>
      <c r="B55" s="26">
        <f>'1. Studienberatung T.M.JJ'!B55</f>
        <v>105</v>
      </c>
      <c r="C55" s="576" t="b">
        <f t="shared" si="32"/>
        <v>0</v>
      </c>
      <c r="D55" s="380"/>
      <c r="E55" s="778" t="str">
        <f t="shared" ca="1" si="33"/>
        <v>Höhere Strömungsmechanik</v>
      </c>
      <c r="F55" s="779"/>
      <c r="G55" s="87">
        <f t="shared" ca="1" si="34"/>
        <v>4118</v>
      </c>
      <c r="H55" s="87" t="str">
        <f t="shared" ca="1" si="35"/>
        <v>Wünsch</v>
      </c>
      <c r="I55" s="87" t="str">
        <f t="shared" ca="1" si="36"/>
        <v>SS</v>
      </c>
      <c r="J55" s="379">
        <f t="shared" ca="1" si="37"/>
        <v>0</v>
      </c>
      <c r="K55" s="379">
        <f t="shared" ca="1" si="38"/>
        <v>0</v>
      </c>
      <c r="L55" s="379">
        <f t="shared" ca="1" si="39"/>
        <v>0</v>
      </c>
      <c r="M55" s="379">
        <f t="shared" ca="1" si="40"/>
        <v>0</v>
      </c>
      <c r="N55" s="230"/>
      <c r="O55" s="225">
        <f t="shared" ca="1" si="41"/>
        <v>0</v>
      </c>
      <c r="P55" s="225">
        <f t="shared" ca="1" si="42"/>
        <v>0</v>
      </c>
      <c r="Q55" s="225">
        <f t="shared" ca="1" si="43"/>
        <v>0</v>
      </c>
      <c r="R55" s="225">
        <f t="shared" ca="1" si="44"/>
        <v>0</v>
      </c>
      <c r="S55" s="32">
        <f t="shared" ca="1" si="27"/>
        <v>0</v>
      </c>
      <c r="T55" s="33">
        <f t="shared" ca="1" si="28"/>
        <v>0</v>
      </c>
      <c r="U55" s="33">
        <f t="shared" ca="1" si="29"/>
        <v>0</v>
      </c>
      <c r="V55" s="33"/>
      <c r="W55" s="231">
        <f t="shared" si="45"/>
        <v>25</v>
      </c>
      <c r="X55" s="51"/>
      <c r="Y55" s="51"/>
      <c r="Z55" s="51"/>
      <c r="AA55" s="51"/>
      <c r="AB55" s="51"/>
      <c r="AC55" s="576" t="b">
        <f t="shared" si="50"/>
        <v>0</v>
      </c>
      <c r="AD55" s="576" t="b">
        <f t="shared" si="51"/>
        <v>0</v>
      </c>
      <c r="AE55" s="583" t="b">
        <f t="shared" ca="1" si="30"/>
        <v>0</v>
      </c>
      <c r="AF55" s="583" t="b">
        <f t="shared" ca="1" si="46"/>
        <v>0</v>
      </c>
      <c r="AG55" s="583">
        <f t="shared" ca="1" si="47"/>
        <v>0</v>
      </c>
      <c r="AH55" s="581" t="b">
        <f t="shared" ca="1" si="31"/>
        <v>0</v>
      </c>
      <c r="AI55" s="584">
        <f t="shared" ca="1" si="48"/>
        <v>0</v>
      </c>
      <c r="AJ55" s="584" t="b">
        <f t="shared" ca="1" si="49"/>
        <v>0</v>
      </c>
      <c r="AK55" s="583" t="b">
        <f t="shared" ca="1" si="19"/>
        <v>0</v>
      </c>
      <c r="AL55" s="580" t="b">
        <f t="shared" ca="1" si="22"/>
        <v>0</v>
      </c>
      <c r="AM55" s="580" t="b">
        <f t="shared" ca="1" si="23"/>
        <v>0</v>
      </c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5.7" customHeight="1" x14ac:dyDescent="0.3">
      <c r="A56" s="479"/>
      <c r="B56" s="26">
        <f>'1. Studienberatung T.M.JJ'!B56</f>
        <v>119</v>
      </c>
      <c r="C56" s="576" t="b">
        <f t="shared" si="32"/>
        <v>0</v>
      </c>
      <c r="D56" s="380"/>
      <c r="E56" s="778" t="str">
        <f t="shared" ca="1" si="33"/>
        <v xml:space="preserve">Numerische Berechnung von Strömungen </v>
      </c>
      <c r="F56" s="779"/>
      <c r="G56" s="87">
        <f t="shared" ca="1" si="34"/>
        <v>4116</v>
      </c>
      <c r="H56" s="87" t="str">
        <f t="shared" ca="1" si="35"/>
        <v>Wünsch</v>
      </c>
      <c r="I56" s="87" t="str">
        <f t="shared" ca="1" si="36"/>
        <v>WS</v>
      </c>
      <c r="J56" s="379">
        <f t="shared" ca="1" si="37"/>
        <v>0</v>
      </c>
      <c r="K56" s="379">
        <f t="shared" ca="1" si="38"/>
        <v>0</v>
      </c>
      <c r="L56" s="379">
        <f t="shared" ca="1" si="39"/>
        <v>0</v>
      </c>
      <c r="M56" s="379">
        <f t="shared" ca="1" si="40"/>
        <v>0</v>
      </c>
      <c r="N56" s="230"/>
      <c r="O56" s="225">
        <f t="shared" ca="1" si="41"/>
        <v>0</v>
      </c>
      <c r="P56" s="225">
        <f t="shared" ca="1" si="42"/>
        <v>0</v>
      </c>
      <c r="Q56" s="225">
        <f t="shared" ca="1" si="43"/>
        <v>0</v>
      </c>
      <c r="R56" s="225">
        <f t="shared" ca="1" si="44"/>
        <v>0</v>
      </c>
      <c r="S56" s="32">
        <f t="shared" ca="1" si="27"/>
        <v>0</v>
      </c>
      <c r="T56" s="33">
        <f t="shared" ca="1" si="28"/>
        <v>0</v>
      </c>
      <c r="U56" s="33">
        <f t="shared" ca="1" si="29"/>
        <v>0</v>
      </c>
      <c r="V56" s="33"/>
      <c r="W56" s="231">
        <f t="shared" si="45"/>
        <v>39</v>
      </c>
      <c r="X56" s="51"/>
      <c r="Y56" s="51"/>
      <c r="Z56" s="51"/>
      <c r="AA56" s="51"/>
      <c r="AB56" s="51"/>
      <c r="AC56" s="576" t="b">
        <f t="shared" si="50"/>
        <v>0</v>
      </c>
      <c r="AD56" s="576" t="b">
        <f t="shared" si="51"/>
        <v>0</v>
      </c>
      <c r="AE56" s="583" t="b">
        <f t="shared" ca="1" si="30"/>
        <v>0</v>
      </c>
      <c r="AF56" s="583" t="b">
        <f t="shared" ca="1" si="46"/>
        <v>0</v>
      </c>
      <c r="AG56" s="583">
        <f t="shared" ca="1" si="47"/>
        <v>0</v>
      </c>
      <c r="AH56" s="581" t="b">
        <f t="shared" ca="1" si="31"/>
        <v>0</v>
      </c>
      <c r="AI56" s="584">
        <f t="shared" ca="1" si="48"/>
        <v>0</v>
      </c>
      <c r="AJ56" s="584" t="b">
        <f t="shared" ca="1" si="49"/>
        <v>0</v>
      </c>
      <c r="AK56" s="583" t="b">
        <f t="shared" ca="1" si="19"/>
        <v>0</v>
      </c>
      <c r="AL56" s="580" t="b">
        <f t="shared" ca="1" si="22"/>
        <v>0</v>
      </c>
      <c r="AM56" s="580" t="b">
        <f t="shared" ca="1" si="23"/>
        <v>0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.7" customHeight="1" x14ac:dyDescent="0.3">
      <c r="A57" s="479"/>
      <c r="B57" s="26">
        <f>'1. Studienberatung T.M.JJ'!B57</f>
        <v>102</v>
      </c>
      <c r="C57" s="576" t="b">
        <f t="shared" si="32"/>
        <v>0</v>
      </c>
      <c r="D57" s="380"/>
      <c r="E57" s="778" t="str">
        <f t="shared" ca="1" si="33"/>
        <v>Elektrische Anlagen und Hochspannungstechnik I</v>
      </c>
      <c r="F57" s="779"/>
      <c r="G57" s="87">
        <f t="shared" ca="1" si="34"/>
        <v>4124</v>
      </c>
      <c r="H57" s="87" t="str">
        <f t="shared" ca="1" si="35"/>
        <v>Wels</v>
      </c>
      <c r="I57" s="87" t="str">
        <f t="shared" ca="1" si="36"/>
        <v>WS</v>
      </c>
      <c r="J57" s="379">
        <f t="shared" ca="1" si="37"/>
        <v>0</v>
      </c>
      <c r="K57" s="379">
        <f t="shared" ca="1" si="38"/>
        <v>0</v>
      </c>
      <c r="L57" s="379">
        <f t="shared" ca="1" si="39"/>
        <v>0</v>
      </c>
      <c r="M57" s="379">
        <f t="shared" ca="1" si="40"/>
        <v>0</v>
      </c>
      <c r="N57" s="230"/>
      <c r="O57" s="225">
        <f t="shared" ca="1" si="41"/>
        <v>0</v>
      </c>
      <c r="P57" s="225">
        <f t="shared" ca="1" si="42"/>
        <v>0</v>
      </c>
      <c r="Q57" s="225">
        <f t="shared" ca="1" si="43"/>
        <v>0</v>
      </c>
      <c r="R57" s="225">
        <f t="shared" ca="1" si="44"/>
        <v>0</v>
      </c>
      <c r="S57" s="32">
        <f t="shared" ca="1" si="27"/>
        <v>0</v>
      </c>
      <c r="T57" s="33">
        <f t="shared" ca="1" si="28"/>
        <v>0</v>
      </c>
      <c r="U57" s="33">
        <f t="shared" ca="1" si="29"/>
        <v>0</v>
      </c>
      <c r="V57" s="33"/>
      <c r="W57" s="231">
        <f t="shared" si="45"/>
        <v>22</v>
      </c>
      <c r="X57" s="51"/>
      <c r="Y57" s="51"/>
      <c r="Z57" s="51"/>
      <c r="AA57" s="51"/>
      <c r="AB57" s="51"/>
      <c r="AC57" s="576" t="b">
        <f t="shared" si="50"/>
        <v>0</v>
      </c>
      <c r="AD57" s="576" t="b">
        <f t="shared" si="51"/>
        <v>0</v>
      </c>
      <c r="AE57" s="583" t="b">
        <f t="shared" ca="1" si="30"/>
        <v>0</v>
      </c>
      <c r="AF57" s="583" t="b">
        <f t="shared" ca="1" si="46"/>
        <v>0</v>
      </c>
      <c r="AG57" s="583">
        <f t="shared" ca="1" si="47"/>
        <v>0</v>
      </c>
      <c r="AH57" s="581" t="b">
        <f t="shared" ca="1" si="31"/>
        <v>0</v>
      </c>
      <c r="AI57" s="584">
        <f t="shared" ca="1" si="48"/>
        <v>0</v>
      </c>
      <c r="AJ57" s="584" t="b">
        <f t="shared" ca="1" si="49"/>
        <v>0</v>
      </c>
      <c r="AK57" s="583" t="b">
        <f t="shared" ca="1" si="19"/>
        <v>0</v>
      </c>
      <c r="AL57" s="580" t="b">
        <f t="shared" ca="1" si="22"/>
        <v>0</v>
      </c>
      <c r="AM57" s="580" t="b">
        <f t="shared" ca="1" si="23"/>
        <v>0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5.7" customHeight="1" x14ac:dyDescent="0.3">
      <c r="A58" s="479"/>
      <c r="B58" s="26">
        <f>'1. Studienberatung T.M.JJ'!B58</f>
        <v>101</v>
      </c>
      <c r="C58" s="576" t="b">
        <f t="shared" si="32"/>
        <v>0</v>
      </c>
      <c r="D58" s="380"/>
      <c r="E58" s="778" t="str">
        <f t="shared" ca="1" si="33"/>
        <v>Elektrische Anlagen und Hochspannungstechnik II</v>
      </c>
      <c r="F58" s="779"/>
      <c r="G58" s="87">
        <f t="shared" ca="1" si="34"/>
        <v>4125</v>
      </c>
      <c r="H58" s="87" t="str">
        <f t="shared" ca="1" si="35"/>
        <v>Wels</v>
      </c>
      <c r="I58" s="87" t="str">
        <f t="shared" ca="1" si="36"/>
        <v>SS</v>
      </c>
      <c r="J58" s="379">
        <f t="shared" ca="1" si="37"/>
        <v>0</v>
      </c>
      <c r="K58" s="379">
        <f t="shared" ca="1" si="38"/>
        <v>0</v>
      </c>
      <c r="L58" s="379">
        <f t="shared" ca="1" si="39"/>
        <v>0</v>
      </c>
      <c r="M58" s="379">
        <f t="shared" ca="1" si="40"/>
        <v>0</v>
      </c>
      <c r="N58" s="230"/>
      <c r="O58" s="225">
        <f t="shared" ca="1" si="41"/>
        <v>0</v>
      </c>
      <c r="P58" s="225">
        <f t="shared" ca="1" si="42"/>
        <v>0</v>
      </c>
      <c r="Q58" s="225">
        <f t="shared" ca="1" si="43"/>
        <v>0</v>
      </c>
      <c r="R58" s="225">
        <f t="shared" ca="1" si="44"/>
        <v>0</v>
      </c>
      <c r="S58" s="32">
        <f t="shared" ca="1" si="27"/>
        <v>0</v>
      </c>
      <c r="T58" s="33">
        <f t="shared" ca="1" si="28"/>
        <v>0</v>
      </c>
      <c r="U58" s="33">
        <f t="shared" ca="1" si="29"/>
        <v>0</v>
      </c>
      <c r="V58" s="33"/>
      <c r="W58" s="231">
        <f t="shared" si="45"/>
        <v>21</v>
      </c>
      <c r="X58" s="51"/>
      <c r="Y58" s="51"/>
      <c r="Z58" s="51"/>
      <c r="AA58" s="51"/>
      <c r="AB58" s="51"/>
      <c r="AC58" s="576" t="b">
        <f t="shared" si="50"/>
        <v>0</v>
      </c>
      <c r="AD58" s="576" t="b">
        <f t="shared" si="51"/>
        <v>0</v>
      </c>
      <c r="AE58" s="583" t="b">
        <f t="shared" ca="1" si="30"/>
        <v>0</v>
      </c>
      <c r="AF58" s="583" t="b">
        <f t="shared" ca="1" si="46"/>
        <v>0</v>
      </c>
      <c r="AG58" s="583">
        <f t="shared" ca="1" si="47"/>
        <v>0</v>
      </c>
      <c r="AH58" s="581" t="b">
        <f t="shared" ca="1" si="31"/>
        <v>0</v>
      </c>
      <c r="AI58" s="584">
        <f t="shared" ca="1" si="48"/>
        <v>0</v>
      </c>
      <c r="AJ58" s="584" t="b">
        <f t="shared" ca="1" si="49"/>
        <v>0</v>
      </c>
      <c r="AK58" s="583" t="b">
        <f t="shared" ca="1" si="19"/>
        <v>0</v>
      </c>
      <c r="AL58" s="580" t="b">
        <f t="shared" ca="1" si="22"/>
        <v>0</v>
      </c>
      <c r="AM58" s="580" t="b">
        <f t="shared" ca="1" si="23"/>
        <v>0</v>
      </c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5.7" customHeight="1" x14ac:dyDescent="0.3">
      <c r="A59" s="479"/>
      <c r="B59" s="26">
        <f>'1. Studienberatung T.M.JJ'!B59</f>
        <v>108</v>
      </c>
      <c r="C59" s="576" t="b">
        <f t="shared" si="32"/>
        <v>0</v>
      </c>
      <c r="D59" s="380"/>
      <c r="E59" s="778" t="str">
        <f t="shared" ca="1" si="33"/>
        <v>Wärmeübertragung I (statt Pfl.-LV Wärmeübertragung Jordan)</v>
      </c>
      <c r="F59" s="779"/>
      <c r="G59" s="87">
        <f t="shared" ca="1" si="34"/>
        <v>4120</v>
      </c>
      <c r="H59" s="87" t="str">
        <f t="shared" ca="1" si="35"/>
        <v>Luke</v>
      </c>
      <c r="I59" s="87" t="str">
        <f t="shared" ca="1" si="36"/>
        <v>SS</v>
      </c>
      <c r="J59" s="379">
        <f t="shared" ca="1" si="37"/>
        <v>0</v>
      </c>
      <c r="K59" s="379">
        <f t="shared" ca="1" si="38"/>
        <v>0</v>
      </c>
      <c r="L59" s="379">
        <f t="shared" ca="1" si="39"/>
        <v>0</v>
      </c>
      <c r="M59" s="379">
        <f t="shared" ca="1" si="40"/>
        <v>0</v>
      </c>
      <c r="N59" s="230"/>
      <c r="O59" s="225">
        <f t="shared" ca="1" si="41"/>
        <v>0</v>
      </c>
      <c r="P59" s="225">
        <f t="shared" ca="1" si="42"/>
        <v>0</v>
      </c>
      <c r="Q59" s="225">
        <f t="shared" ca="1" si="43"/>
        <v>0</v>
      </c>
      <c r="R59" s="225">
        <f t="shared" ca="1" si="44"/>
        <v>0</v>
      </c>
      <c r="S59" s="32">
        <f t="shared" ca="1" si="27"/>
        <v>0</v>
      </c>
      <c r="T59" s="33">
        <f t="shared" ca="1" si="28"/>
        <v>0</v>
      </c>
      <c r="U59" s="33">
        <f t="shared" ca="1" si="29"/>
        <v>0</v>
      </c>
      <c r="V59" s="33"/>
      <c r="W59" s="231">
        <f t="shared" si="45"/>
        <v>28</v>
      </c>
      <c r="X59" s="51"/>
      <c r="Y59" s="51"/>
      <c r="Z59" s="51"/>
      <c r="AA59" s="51"/>
      <c r="AB59" s="51"/>
      <c r="AC59" s="576" t="b">
        <f t="shared" si="50"/>
        <v>0</v>
      </c>
      <c r="AD59" s="576" t="b">
        <f t="shared" si="51"/>
        <v>0</v>
      </c>
      <c r="AE59" s="583" t="b">
        <f t="shared" ca="1" si="30"/>
        <v>0</v>
      </c>
      <c r="AF59" s="583" t="b">
        <f t="shared" ca="1" si="46"/>
        <v>0</v>
      </c>
      <c r="AG59" s="583">
        <f t="shared" ca="1" si="47"/>
        <v>0</v>
      </c>
      <c r="AH59" s="581" t="b">
        <f t="shared" ca="1" si="31"/>
        <v>0</v>
      </c>
      <c r="AI59" s="584">
        <f t="shared" ca="1" si="48"/>
        <v>0</v>
      </c>
      <c r="AJ59" s="584" t="b">
        <f t="shared" ca="1" si="49"/>
        <v>0</v>
      </c>
      <c r="AK59" s="583" t="b">
        <f t="shared" ca="1" si="19"/>
        <v>0</v>
      </c>
      <c r="AL59" s="580" t="b">
        <f t="shared" ca="1" si="22"/>
        <v>0</v>
      </c>
      <c r="AM59" s="580" t="b">
        <f t="shared" ca="1" si="23"/>
        <v>0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5.7" customHeight="1" x14ac:dyDescent="0.3">
      <c r="A60" s="479"/>
      <c r="B60" s="26">
        <f>'1. Studienberatung T.M.JJ'!B60</f>
        <v>109</v>
      </c>
      <c r="C60" s="576" t="b">
        <f t="shared" si="32"/>
        <v>0</v>
      </c>
      <c r="D60" s="380"/>
      <c r="E60" s="778" t="str">
        <f t="shared" ca="1" si="33"/>
        <v>Wärmeübertragung II</v>
      </c>
      <c r="F60" s="779"/>
      <c r="G60" s="87">
        <f t="shared" ca="1" si="34"/>
        <v>4117</v>
      </c>
      <c r="H60" s="87" t="str">
        <f t="shared" ca="1" si="35"/>
        <v>Luke</v>
      </c>
      <c r="I60" s="87" t="str">
        <f t="shared" ca="1" si="36"/>
        <v>WS</v>
      </c>
      <c r="J60" s="379">
        <f t="shared" ca="1" si="37"/>
        <v>0</v>
      </c>
      <c r="K60" s="379">
        <f t="shared" ca="1" si="38"/>
        <v>0</v>
      </c>
      <c r="L60" s="379">
        <f t="shared" ca="1" si="39"/>
        <v>0</v>
      </c>
      <c r="M60" s="379">
        <f t="shared" ca="1" si="40"/>
        <v>0</v>
      </c>
      <c r="N60" s="230"/>
      <c r="O60" s="225">
        <f t="shared" ca="1" si="41"/>
        <v>0</v>
      </c>
      <c r="P60" s="225">
        <f t="shared" ca="1" si="42"/>
        <v>0</v>
      </c>
      <c r="Q60" s="225">
        <f t="shared" ca="1" si="43"/>
        <v>0</v>
      </c>
      <c r="R60" s="225">
        <f t="shared" ca="1" si="44"/>
        <v>0</v>
      </c>
      <c r="S60" s="32">
        <f t="shared" ca="1" si="27"/>
        <v>0</v>
      </c>
      <c r="T60" s="33">
        <f t="shared" ca="1" si="28"/>
        <v>0</v>
      </c>
      <c r="U60" s="33">
        <f t="shared" ca="1" si="29"/>
        <v>0</v>
      </c>
      <c r="V60" s="33"/>
      <c r="W60" s="231">
        <f t="shared" si="45"/>
        <v>29</v>
      </c>
      <c r="X60" s="51"/>
      <c r="Y60" s="51"/>
      <c r="Z60" s="51"/>
      <c r="AA60" s="51"/>
      <c r="AB60" s="51"/>
      <c r="AC60" s="576" t="b">
        <f t="shared" si="50"/>
        <v>0</v>
      </c>
      <c r="AD60" s="576" t="b">
        <f t="shared" si="51"/>
        <v>0</v>
      </c>
      <c r="AE60" s="583" t="b">
        <f t="shared" ca="1" si="30"/>
        <v>0</v>
      </c>
      <c r="AF60" s="583" t="b">
        <f t="shared" ca="1" si="46"/>
        <v>0</v>
      </c>
      <c r="AG60" s="583">
        <f t="shared" ca="1" si="47"/>
        <v>0</v>
      </c>
      <c r="AH60" s="581" t="b">
        <f t="shared" ca="1" si="31"/>
        <v>0</v>
      </c>
      <c r="AI60" s="584">
        <f t="shared" ca="1" si="48"/>
        <v>0</v>
      </c>
      <c r="AJ60" s="584" t="b">
        <f t="shared" ca="1" si="49"/>
        <v>0</v>
      </c>
      <c r="AK60" s="583" t="b">
        <f t="shared" ca="1" si="19"/>
        <v>0</v>
      </c>
      <c r="AL60" s="580" t="b">
        <f t="shared" ca="1" si="22"/>
        <v>0</v>
      </c>
      <c r="AM60" s="580" t="b">
        <f t="shared" ca="1" si="23"/>
        <v>0</v>
      </c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5.7" customHeight="1" x14ac:dyDescent="0.3">
      <c r="A61" s="479"/>
      <c r="B61" s="26">
        <f>'1. Studienberatung T.M.JJ'!B61</f>
        <v>106</v>
      </c>
      <c r="C61" s="576" t="b">
        <f t="shared" si="32"/>
        <v>0</v>
      </c>
      <c r="D61" s="380"/>
      <c r="E61" s="778" t="str">
        <f t="shared" ca="1" si="33"/>
        <v>Technische Thermodynamik I (statt Pfl.-LV Thermodynamik Jordan)</v>
      </c>
      <c r="F61" s="779"/>
      <c r="G61" s="87">
        <f t="shared" ca="1" si="34"/>
        <v>4119</v>
      </c>
      <c r="H61" s="87" t="str">
        <f t="shared" ca="1" si="35"/>
        <v>Luke</v>
      </c>
      <c r="I61" s="87" t="str">
        <f t="shared" ca="1" si="36"/>
        <v>SS</v>
      </c>
      <c r="J61" s="379">
        <f t="shared" ca="1" si="37"/>
        <v>0</v>
      </c>
      <c r="K61" s="379">
        <f t="shared" ca="1" si="38"/>
        <v>0</v>
      </c>
      <c r="L61" s="379">
        <f t="shared" ca="1" si="39"/>
        <v>0</v>
      </c>
      <c r="M61" s="379">
        <f t="shared" ca="1" si="40"/>
        <v>0</v>
      </c>
      <c r="N61" s="230"/>
      <c r="O61" s="225">
        <f t="shared" ca="1" si="41"/>
        <v>0</v>
      </c>
      <c r="P61" s="225">
        <f t="shared" ca="1" si="42"/>
        <v>0</v>
      </c>
      <c r="Q61" s="225">
        <f t="shared" ca="1" si="43"/>
        <v>0</v>
      </c>
      <c r="R61" s="225">
        <f t="shared" ca="1" si="44"/>
        <v>0</v>
      </c>
      <c r="S61" s="32">
        <f t="shared" ca="1" si="27"/>
        <v>0</v>
      </c>
      <c r="T61" s="33">
        <f t="shared" ca="1" si="28"/>
        <v>0</v>
      </c>
      <c r="U61" s="33">
        <f t="shared" ca="1" si="29"/>
        <v>0</v>
      </c>
      <c r="V61" s="33"/>
      <c r="W61" s="231">
        <f t="shared" si="45"/>
        <v>26</v>
      </c>
      <c r="X61" s="51"/>
      <c r="Y61" s="51"/>
      <c r="Z61" s="51"/>
      <c r="AA61" s="51"/>
      <c r="AB61" s="51"/>
      <c r="AC61" s="576" t="b">
        <f t="shared" si="50"/>
        <v>0</v>
      </c>
      <c r="AD61" s="576" t="b">
        <f t="shared" si="51"/>
        <v>0</v>
      </c>
      <c r="AE61" s="583" t="b">
        <f t="shared" ca="1" si="30"/>
        <v>0</v>
      </c>
      <c r="AF61" s="583" t="b">
        <f t="shared" ca="1" si="46"/>
        <v>0</v>
      </c>
      <c r="AG61" s="583">
        <f t="shared" ca="1" si="47"/>
        <v>0</v>
      </c>
      <c r="AH61" s="581" t="b">
        <f t="shared" ca="1" si="31"/>
        <v>0</v>
      </c>
      <c r="AI61" s="584">
        <f t="shared" ca="1" si="48"/>
        <v>0</v>
      </c>
      <c r="AJ61" s="584" t="b">
        <f t="shared" ca="1" si="49"/>
        <v>0</v>
      </c>
      <c r="AK61" s="583" t="b">
        <f t="shared" ca="1" si="19"/>
        <v>0</v>
      </c>
      <c r="AL61" s="580" t="b">
        <f t="shared" ca="1" si="22"/>
        <v>0</v>
      </c>
      <c r="AM61" s="580" t="b">
        <f t="shared" ca="1" si="23"/>
        <v>0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5.7" customHeight="1" x14ac:dyDescent="0.3">
      <c r="A62" s="479"/>
      <c r="B62" s="26">
        <f>'1. Studienberatung T.M.JJ'!B62</f>
        <v>107</v>
      </c>
      <c r="C62" s="576" t="b">
        <f t="shared" si="32"/>
        <v>0</v>
      </c>
      <c r="D62" s="380"/>
      <c r="E62" s="778" t="str">
        <f t="shared" ca="1" si="33"/>
        <v>Technische Thermodynamik II</v>
      </c>
      <c r="F62" s="779"/>
      <c r="G62" s="87">
        <f t="shared" ca="1" si="34"/>
        <v>4123</v>
      </c>
      <c r="H62" s="87" t="str">
        <f t="shared" ca="1" si="35"/>
        <v>Luke</v>
      </c>
      <c r="I62" s="87" t="str">
        <f t="shared" ca="1" si="36"/>
        <v>WS</v>
      </c>
      <c r="J62" s="379">
        <f t="shared" ca="1" si="37"/>
        <v>0</v>
      </c>
      <c r="K62" s="379">
        <f t="shared" ca="1" si="38"/>
        <v>0</v>
      </c>
      <c r="L62" s="379">
        <f t="shared" ca="1" si="39"/>
        <v>0</v>
      </c>
      <c r="M62" s="379">
        <f t="shared" ca="1" si="40"/>
        <v>0</v>
      </c>
      <c r="N62" s="230"/>
      <c r="O62" s="225">
        <f t="shared" ca="1" si="41"/>
        <v>0</v>
      </c>
      <c r="P62" s="225">
        <f t="shared" ca="1" si="42"/>
        <v>0</v>
      </c>
      <c r="Q62" s="225">
        <f t="shared" ca="1" si="43"/>
        <v>0</v>
      </c>
      <c r="R62" s="225">
        <f t="shared" ca="1" si="44"/>
        <v>0</v>
      </c>
      <c r="S62" s="32">
        <f ca="1">SUM(J62:M62)*N62</f>
        <v>0</v>
      </c>
      <c r="T62" s="33">
        <f t="shared" ca="1" si="28"/>
        <v>0</v>
      </c>
      <c r="U62" s="33">
        <f ca="1">T62*SUM(J62:M62)</f>
        <v>0</v>
      </c>
      <c r="V62" s="33"/>
      <c r="W62" s="231">
        <f t="shared" si="45"/>
        <v>27</v>
      </c>
      <c r="X62" s="51"/>
      <c r="Y62" s="51"/>
      <c r="Z62" s="51"/>
      <c r="AA62" s="51"/>
      <c r="AB62" s="51"/>
      <c r="AC62" s="576" t="b">
        <f t="shared" si="50"/>
        <v>0</v>
      </c>
      <c r="AD62" s="576" t="b">
        <f t="shared" si="51"/>
        <v>0</v>
      </c>
      <c r="AE62" s="583" t="b">
        <f t="shared" ca="1" si="30"/>
        <v>0</v>
      </c>
      <c r="AF62" s="583" t="b">
        <f t="shared" ca="1" si="46"/>
        <v>0</v>
      </c>
      <c r="AG62" s="583">
        <f t="shared" ca="1" si="47"/>
        <v>0</v>
      </c>
      <c r="AH62" s="581" t="b">
        <f t="shared" ca="1" si="31"/>
        <v>0</v>
      </c>
      <c r="AI62" s="584">
        <f t="shared" ca="1" si="48"/>
        <v>0</v>
      </c>
      <c r="AJ62" s="584" t="b">
        <f t="shared" ca="1" si="49"/>
        <v>0</v>
      </c>
      <c r="AK62" s="583" t="b">
        <f t="shared" ca="1" si="19"/>
        <v>0</v>
      </c>
      <c r="AL62" s="580" t="b">
        <f t="shared" ca="1" si="22"/>
        <v>0</v>
      </c>
      <c r="AM62" s="580" t="b">
        <f t="shared" ca="1" si="23"/>
        <v>0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5.7" customHeight="1" x14ac:dyDescent="0.3">
      <c r="A63" s="479"/>
      <c r="B63" s="26">
        <f>'1. Studienberatung T.M.JJ'!B63</f>
        <v>118</v>
      </c>
      <c r="C63" s="576" t="b">
        <f t="shared" si="32"/>
        <v>0</v>
      </c>
      <c r="D63" s="380"/>
      <c r="E63" s="778" t="str">
        <f t="shared" ca="1" si="33"/>
        <v>Thermodynamik der Gemische</v>
      </c>
      <c r="F63" s="779"/>
      <c r="G63" s="87">
        <f t="shared" ca="1" si="34"/>
        <v>4259</v>
      </c>
      <c r="H63" s="87" t="str">
        <f t="shared" ca="1" si="35"/>
        <v>Luke</v>
      </c>
      <c r="I63" s="87" t="str">
        <f t="shared" ca="1" si="36"/>
        <v>WS</v>
      </c>
      <c r="J63" s="379">
        <f t="shared" ca="1" si="37"/>
        <v>0</v>
      </c>
      <c r="K63" s="379">
        <f t="shared" ca="1" si="38"/>
        <v>0</v>
      </c>
      <c r="L63" s="379">
        <f t="shared" ca="1" si="39"/>
        <v>0</v>
      </c>
      <c r="M63" s="379">
        <f t="shared" ca="1" si="40"/>
        <v>0</v>
      </c>
      <c r="N63" s="230"/>
      <c r="O63" s="225">
        <f t="shared" ca="1" si="41"/>
        <v>0</v>
      </c>
      <c r="P63" s="225">
        <f t="shared" ca="1" si="42"/>
        <v>0</v>
      </c>
      <c r="Q63" s="225">
        <f t="shared" ca="1" si="43"/>
        <v>0</v>
      </c>
      <c r="R63" s="225">
        <f t="shared" ca="1" si="44"/>
        <v>0</v>
      </c>
      <c r="S63" s="32">
        <f ca="1">SUM(J63:M63)*N63</f>
        <v>0</v>
      </c>
      <c r="T63" s="33">
        <f t="shared" ca="1" si="28"/>
        <v>0</v>
      </c>
      <c r="U63" s="33">
        <f ca="1">T63*SUM(J63:M63)</f>
        <v>0</v>
      </c>
      <c r="V63" s="33"/>
      <c r="W63" s="231">
        <f t="shared" si="45"/>
        <v>38</v>
      </c>
      <c r="X63" s="51"/>
      <c r="Y63" s="51"/>
      <c r="Z63" s="51"/>
      <c r="AA63" s="51"/>
      <c r="AB63" s="51"/>
      <c r="AC63" s="576" t="b">
        <f t="shared" si="50"/>
        <v>0</v>
      </c>
      <c r="AD63" s="576" t="b">
        <f t="shared" si="51"/>
        <v>0</v>
      </c>
      <c r="AE63" s="583" t="b">
        <f t="shared" ca="1" si="30"/>
        <v>0</v>
      </c>
      <c r="AF63" s="583" t="b">
        <f t="shared" ca="1" si="46"/>
        <v>0</v>
      </c>
      <c r="AG63" s="583">
        <f t="shared" ca="1" si="47"/>
        <v>0</v>
      </c>
      <c r="AH63" s="581" t="b">
        <f t="shared" ca="1" si="31"/>
        <v>0</v>
      </c>
      <c r="AI63" s="584">
        <f t="shared" ca="1" si="48"/>
        <v>0</v>
      </c>
      <c r="AJ63" s="584" t="b">
        <f t="shared" ca="1" si="49"/>
        <v>0</v>
      </c>
      <c r="AK63" s="583" t="b">
        <f t="shared" ca="1" si="19"/>
        <v>0</v>
      </c>
      <c r="AL63" s="580" t="b">
        <f t="shared" ca="1" si="22"/>
        <v>0</v>
      </c>
      <c r="AM63" s="580" t="b">
        <f t="shared" ca="1" si="23"/>
        <v>0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5.7" customHeight="1" x14ac:dyDescent="0.3">
      <c r="A64" s="479"/>
      <c r="B64" s="26">
        <f>'1. Studienberatung T.M.JJ'!B64</f>
        <v>110</v>
      </c>
      <c r="C64" s="576" t="b">
        <f t="shared" si="32"/>
        <v>0</v>
      </c>
      <c r="D64" s="380"/>
      <c r="E64" s="778" t="str">
        <f t="shared" ca="1" si="33"/>
        <v>Technische Mechanik 1 für Elektrotechniker und Mechatroniker</v>
      </c>
      <c r="F64" s="779"/>
      <c r="G64" s="87">
        <f t="shared" ca="1" si="34"/>
        <v>4114</v>
      </c>
      <c r="H64" s="87" t="str">
        <f t="shared" ca="1" si="35"/>
        <v>Matzenmiller</v>
      </c>
      <c r="I64" s="87" t="str">
        <f t="shared" ca="1" si="36"/>
        <v>SS</v>
      </c>
      <c r="J64" s="379">
        <f t="shared" ca="1" si="37"/>
        <v>0</v>
      </c>
      <c r="K64" s="379">
        <f t="shared" ca="1" si="38"/>
        <v>0</v>
      </c>
      <c r="L64" s="379">
        <f t="shared" ca="1" si="39"/>
        <v>0</v>
      </c>
      <c r="M64" s="379">
        <f t="shared" ca="1" si="40"/>
        <v>0</v>
      </c>
      <c r="N64" s="230"/>
      <c r="O64" s="225">
        <f t="shared" ca="1" si="41"/>
        <v>0</v>
      </c>
      <c r="P64" s="225">
        <f t="shared" ca="1" si="42"/>
        <v>0</v>
      </c>
      <c r="Q64" s="225">
        <f t="shared" ca="1" si="43"/>
        <v>0</v>
      </c>
      <c r="R64" s="225">
        <f t="shared" ca="1" si="44"/>
        <v>0</v>
      </c>
      <c r="S64" s="32">
        <f ca="1">SUM(J64:M64)*N64</f>
        <v>0</v>
      </c>
      <c r="T64" s="33">
        <f t="shared" ca="1" si="28"/>
        <v>0</v>
      </c>
      <c r="U64" s="33">
        <f ca="1">T64*SUM(J64:M64)</f>
        <v>0</v>
      </c>
      <c r="V64" s="33"/>
      <c r="W64" s="231">
        <f t="shared" si="45"/>
        <v>30</v>
      </c>
      <c r="X64" s="51"/>
      <c r="Y64" s="51"/>
      <c r="Z64" s="51"/>
      <c r="AA64" s="51"/>
      <c r="AB64" s="51"/>
      <c r="AC64" s="576" t="b">
        <f t="shared" si="50"/>
        <v>0</v>
      </c>
      <c r="AD64" s="576" t="b">
        <f t="shared" si="51"/>
        <v>0</v>
      </c>
      <c r="AE64" s="583" t="b">
        <f t="shared" ca="1" si="30"/>
        <v>0</v>
      </c>
      <c r="AF64" s="583" t="b">
        <f t="shared" ca="1" si="46"/>
        <v>0</v>
      </c>
      <c r="AG64" s="583">
        <f t="shared" ca="1" si="47"/>
        <v>0</v>
      </c>
      <c r="AH64" s="581" t="b">
        <f t="shared" ca="1" si="31"/>
        <v>0</v>
      </c>
      <c r="AI64" s="584">
        <f t="shared" ca="1" si="48"/>
        <v>0</v>
      </c>
      <c r="AJ64" s="584" t="b">
        <f t="shared" ca="1" si="49"/>
        <v>0</v>
      </c>
      <c r="AK64" s="583" t="b">
        <f t="shared" ca="1" si="19"/>
        <v>0</v>
      </c>
      <c r="AL64" s="580" t="b">
        <f t="shared" ca="1" si="22"/>
        <v>0</v>
      </c>
      <c r="AM64" s="580" t="b">
        <f t="shared" ca="1" si="23"/>
        <v>0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5.7" customHeight="1" x14ac:dyDescent="0.3">
      <c r="A65" s="479"/>
      <c r="B65" s="26">
        <f>'1. Studienberatung T.M.JJ'!B65</f>
        <v>111</v>
      </c>
      <c r="C65" s="576" t="b">
        <f t="shared" si="32"/>
        <v>0</v>
      </c>
      <c r="D65" s="380"/>
      <c r="E65" s="778" t="str">
        <f t="shared" ca="1" si="33"/>
        <v>Technische Mechanik 2 für Elektrotechnik und Mechatronik</v>
      </c>
      <c r="F65" s="779"/>
      <c r="G65" s="87">
        <f t="shared" ca="1" si="34"/>
        <v>4115</v>
      </c>
      <c r="H65" s="87" t="str">
        <f t="shared" ca="1" si="35"/>
        <v>Matzenmiller</v>
      </c>
      <c r="I65" s="87" t="str">
        <f t="shared" ca="1" si="36"/>
        <v>WS</v>
      </c>
      <c r="J65" s="379">
        <f t="shared" ca="1" si="37"/>
        <v>0</v>
      </c>
      <c r="K65" s="379">
        <f t="shared" ca="1" si="38"/>
        <v>0</v>
      </c>
      <c r="L65" s="379">
        <f t="shared" ca="1" si="39"/>
        <v>0</v>
      </c>
      <c r="M65" s="379">
        <f t="shared" ca="1" si="40"/>
        <v>0</v>
      </c>
      <c r="N65" s="230"/>
      <c r="O65" s="225">
        <f t="shared" ca="1" si="41"/>
        <v>0</v>
      </c>
      <c r="P65" s="225">
        <f t="shared" ca="1" si="42"/>
        <v>0</v>
      </c>
      <c r="Q65" s="225">
        <f t="shared" ca="1" si="43"/>
        <v>0</v>
      </c>
      <c r="R65" s="225">
        <f t="shared" ca="1" si="44"/>
        <v>0</v>
      </c>
      <c r="S65" s="32">
        <f ca="1">SUM(J65:M65)*N65</f>
        <v>0</v>
      </c>
      <c r="T65" s="33">
        <f t="shared" ca="1" si="28"/>
        <v>0</v>
      </c>
      <c r="U65" s="33">
        <f ca="1">T65*SUM(J65:M65)</f>
        <v>0</v>
      </c>
      <c r="V65" s="33"/>
      <c r="W65" s="231">
        <f t="shared" si="45"/>
        <v>31</v>
      </c>
      <c r="X65" s="51"/>
      <c r="Y65" s="51"/>
      <c r="Z65" s="51"/>
      <c r="AA65" s="51"/>
      <c r="AB65" s="51"/>
      <c r="AC65" s="576" t="b">
        <f t="shared" si="50"/>
        <v>0</v>
      </c>
      <c r="AD65" s="576" t="b">
        <f t="shared" si="51"/>
        <v>0</v>
      </c>
      <c r="AE65" s="583" t="b">
        <f t="shared" ca="1" si="30"/>
        <v>0</v>
      </c>
      <c r="AF65" s="583" t="b">
        <f t="shared" ca="1" si="46"/>
        <v>0</v>
      </c>
      <c r="AG65" s="583">
        <f t="shared" ca="1" si="47"/>
        <v>0</v>
      </c>
      <c r="AH65" s="581" t="b">
        <f t="shared" ca="1" si="31"/>
        <v>0</v>
      </c>
      <c r="AI65" s="584">
        <f t="shared" ca="1" si="48"/>
        <v>0</v>
      </c>
      <c r="AJ65" s="584" t="b">
        <f t="shared" ca="1" si="49"/>
        <v>0</v>
      </c>
      <c r="AK65" s="583" t="b">
        <f t="shared" ca="1" si="19"/>
        <v>0</v>
      </c>
      <c r="AL65" s="580" t="b">
        <f t="shared" ca="1" si="22"/>
        <v>0</v>
      </c>
      <c r="AM65" s="580" t="b">
        <f t="shared" ca="1" si="23"/>
        <v>0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5.7" customHeight="1" x14ac:dyDescent="0.3">
      <c r="A66" s="479"/>
      <c r="B66" s="26">
        <f>'1. Studienberatung T.M.JJ'!B66</f>
        <v>115</v>
      </c>
      <c r="C66" s="576" t="b">
        <f t="shared" si="32"/>
        <v>0</v>
      </c>
      <c r="D66" s="380"/>
      <c r="E66" s="778" t="str">
        <f t="shared" ca="1" si="33"/>
        <v>Numerische Mechanik I</v>
      </c>
      <c r="F66" s="779"/>
      <c r="G66" s="87">
        <f t="shared" ca="1" si="34"/>
        <v>4114</v>
      </c>
      <c r="H66" s="87" t="str">
        <f t="shared" ca="1" si="35"/>
        <v>Kuhl</v>
      </c>
      <c r="I66" s="87" t="str">
        <f t="shared" ca="1" si="36"/>
        <v>WS</v>
      </c>
      <c r="J66" s="379">
        <f t="shared" ca="1" si="37"/>
        <v>0</v>
      </c>
      <c r="K66" s="379">
        <f t="shared" ca="1" si="38"/>
        <v>0</v>
      </c>
      <c r="L66" s="379">
        <f t="shared" ca="1" si="39"/>
        <v>0</v>
      </c>
      <c r="M66" s="379">
        <f t="shared" ca="1" si="40"/>
        <v>0</v>
      </c>
      <c r="N66" s="230"/>
      <c r="O66" s="225">
        <f t="shared" ca="1" si="41"/>
        <v>0</v>
      </c>
      <c r="P66" s="225">
        <f t="shared" ca="1" si="42"/>
        <v>0</v>
      </c>
      <c r="Q66" s="225">
        <f t="shared" ca="1" si="43"/>
        <v>0</v>
      </c>
      <c r="R66" s="225">
        <f t="shared" ca="1" si="44"/>
        <v>0</v>
      </c>
      <c r="S66" s="32">
        <f t="shared" ref="S66:S109" ca="1" si="52">SUM(J66:M66)*N66</f>
        <v>0</v>
      </c>
      <c r="T66" s="33">
        <f t="shared" ca="1" si="28"/>
        <v>0</v>
      </c>
      <c r="U66" s="33">
        <f t="shared" ref="U66:U109" ca="1" si="53">T66*SUM(J66:M66)</f>
        <v>0</v>
      </c>
      <c r="V66" s="33"/>
      <c r="W66" s="231">
        <f t="shared" si="45"/>
        <v>35</v>
      </c>
      <c r="X66" s="51"/>
      <c r="Y66" s="51"/>
      <c r="Z66" s="51"/>
      <c r="AA66" s="51"/>
      <c r="AB66" s="51"/>
      <c r="AC66" s="576" t="b">
        <f t="shared" si="50"/>
        <v>0</v>
      </c>
      <c r="AD66" s="576" t="b">
        <f t="shared" si="51"/>
        <v>0</v>
      </c>
      <c r="AE66" s="583" t="b">
        <f t="shared" ca="1" si="30"/>
        <v>0</v>
      </c>
      <c r="AF66" s="583" t="b">
        <f t="shared" ca="1" si="46"/>
        <v>0</v>
      </c>
      <c r="AG66" s="583">
        <f t="shared" ca="1" si="47"/>
        <v>0</v>
      </c>
      <c r="AH66" s="581" t="b">
        <f t="shared" ca="1" si="31"/>
        <v>0</v>
      </c>
      <c r="AI66" s="584">
        <f t="shared" ca="1" si="48"/>
        <v>0</v>
      </c>
      <c r="AJ66" s="584" t="b">
        <f t="shared" ca="1" si="49"/>
        <v>0</v>
      </c>
      <c r="AK66" s="583" t="b">
        <f t="shared" ca="1" si="19"/>
        <v>0</v>
      </c>
      <c r="AL66" s="580" t="b">
        <f t="shared" ca="1" si="22"/>
        <v>0</v>
      </c>
      <c r="AM66" s="580" t="b">
        <f t="shared" ca="1" si="23"/>
        <v>0</v>
      </c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5.7" customHeight="1" x14ac:dyDescent="0.3">
      <c r="A67" s="479"/>
      <c r="B67" s="26">
        <f>'1. Studienberatung T.M.JJ'!B67</f>
        <v>116</v>
      </c>
      <c r="C67" s="576" t="b">
        <f>$AC67</f>
        <v>0</v>
      </c>
      <c r="D67" s="380"/>
      <c r="E67" s="778" t="str">
        <f t="shared" ca="1" si="33"/>
        <v>Numerische Mechanik II</v>
      </c>
      <c r="F67" s="779"/>
      <c r="G67" s="87">
        <f t="shared" ca="1" si="34"/>
        <v>4115</v>
      </c>
      <c r="H67" s="87" t="str">
        <f t="shared" ca="1" si="35"/>
        <v>Kuhl</v>
      </c>
      <c r="I67" s="87" t="str">
        <f t="shared" ca="1" si="36"/>
        <v>SS</v>
      </c>
      <c r="J67" s="379">
        <f t="shared" ca="1" si="37"/>
        <v>0</v>
      </c>
      <c r="K67" s="379">
        <f t="shared" ca="1" si="38"/>
        <v>0</v>
      </c>
      <c r="L67" s="379">
        <f t="shared" ca="1" si="39"/>
        <v>0</v>
      </c>
      <c r="M67" s="379">
        <f t="shared" ca="1" si="40"/>
        <v>0</v>
      </c>
      <c r="N67" s="230"/>
      <c r="O67" s="225">
        <f t="shared" ca="1" si="41"/>
        <v>0</v>
      </c>
      <c r="P67" s="225">
        <f t="shared" ca="1" si="42"/>
        <v>0</v>
      </c>
      <c r="Q67" s="225">
        <f t="shared" ca="1" si="43"/>
        <v>0</v>
      </c>
      <c r="R67" s="225">
        <f t="shared" ca="1" si="44"/>
        <v>0</v>
      </c>
      <c r="S67" s="32">
        <f t="shared" ca="1" si="52"/>
        <v>0</v>
      </c>
      <c r="T67" s="33">
        <f t="shared" ca="1" si="28"/>
        <v>0</v>
      </c>
      <c r="U67" s="33">
        <f t="shared" ca="1" si="53"/>
        <v>0</v>
      </c>
      <c r="V67" s="33"/>
      <c r="W67" s="231">
        <f t="shared" si="45"/>
        <v>36</v>
      </c>
      <c r="X67" s="51"/>
      <c r="Y67" s="51"/>
      <c r="Z67" s="51"/>
      <c r="AA67" s="51"/>
      <c r="AB67" s="51"/>
      <c r="AC67" s="576" t="b">
        <f t="shared" si="50"/>
        <v>0</v>
      </c>
      <c r="AD67" s="576" t="b">
        <f t="shared" si="51"/>
        <v>0</v>
      </c>
      <c r="AE67" s="583" t="b">
        <f t="shared" ca="1" si="30"/>
        <v>0</v>
      </c>
      <c r="AF67" s="583" t="b">
        <f t="shared" ca="1" si="46"/>
        <v>0</v>
      </c>
      <c r="AG67" s="583">
        <f t="shared" ca="1" si="47"/>
        <v>0</v>
      </c>
      <c r="AH67" s="581" t="b">
        <f t="shared" ca="1" si="31"/>
        <v>0</v>
      </c>
      <c r="AI67" s="584">
        <f t="shared" ca="1" si="48"/>
        <v>0</v>
      </c>
      <c r="AJ67" s="584" t="b">
        <f t="shared" ca="1" si="49"/>
        <v>0</v>
      </c>
      <c r="AK67" s="583" t="b">
        <f t="shared" ca="1" si="19"/>
        <v>0</v>
      </c>
      <c r="AL67" s="580" t="b">
        <f t="shared" ca="1" si="22"/>
        <v>0</v>
      </c>
      <c r="AM67" s="580" t="b">
        <f t="shared" ca="1" si="23"/>
        <v>0</v>
      </c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5.7" customHeight="1" x14ac:dyDescent="0.3">
      <c r="A68" s="479"/>
      <c r="B68" s="26">
        <f>'1. Studienberatung T.M.JJ'!B68</f>
        <v>124</v>
      </c>
      <c r="C68" s="576" t="b">
        <f t="shared" si="32"/>
        <v>0</v>
      </c>
      <c r="D68" s="380"/>
      <c r="E68" s="778" t="str">
        <f t="shared" ca="1" si="33"/>
        <v>Optimierungsverfahren</v>
      </c>
      <c r="F68" s="779"/>
      <c r="G68" s="87">
        <f t="shared" ca="1" si="34"/>
        <v>117016</v>
      </c>
      <c r="H68" s="87" t="str">
        <f t="shared" ca="1" si="35"/>
        <v>Stursberg</v>
      </c>
      <c r="I68" s="87" t="str">
        <f t="shared" ca="1" si="36"/>
        <v>WS</v>
      </c>
      <c r="J68" s="379">
        <f t="shared" ca="1" si="37"/>
        <v>0</v>
      </c>
      <c r="K68" s="379">
        <f t="shared" ca="1" si="38"/>
        <v>0</v>
      </c>
      <c r="L68" s="379">
        <f t="shared" ca="1" si="39"/>
        <v>0</v>
      </c>
      <c r="M68" s="379">
        <f t="shared" ca="1" si="40"/>
        <v>0</v>
      </c>
      <c r="N68" s="230"/>
      <c r="O68" s="225">
        <f t="shared" ca="1" si="41"/>
        <v>0</v>
      </c>
      <c r="P68" s="225">
        <f t="shared" ca="1" si="42"/>
        <v>0</v>
      </c>
      <c r="Q68" s="225">
        <f t="shared" ca="1" si="43"/>
        <v>0</v>
      </c>
      <c r="R68" s="225">
        <f t="shared" ca="1" si="44"/>
        <v>0</v>
      </c>
      <c r="S68" s="32">
        <f t="shared" ca="1" si="52"/>
        <v>0</v>
      </c>
      <c r="T68" s="33">
        <f t="shared" ca="1" si="28"/>
        <v>0</v>
      </c>
      <c r="U68" s="33">
        <f t="shared" ca="1" si="53"/>
        <v>0</v>
      </c>
      <c r="V68" s="33"/>
      <c r="W68" s="231">
        <f t="shared" si="45"/>
        <v>44</v>
      </c>
      <c r="X68" s="51"/>
      <c r="Y68" s="51"/>
      <c r="Z68" s="51"/>
      <c r="AA68" s="51"/>
      <c r="AB68" s="51"/>
      <c r="AC68" s="576" t="b">
        <f t="shared" si="50"/>
        <v>0</v>
      </c>
      <c r="AD68" s="576" t="b">
        <f t="shared" si="51"/>
        <v>0</v>
      </c>
      <c r="AE68" s="583" t="b">
        <f t="shared" ca="1" si="30"/>
        <v>0</v>
      </c>
      <c r="AF68" s="583" t="b">
        <f t="shared" ca="1" si="46"/>
        <v>0</v>
      </c>
      <c r="AG68" s="583">
        <f t="shared" ca="1" si="47"/>
        <v>0</v>
      </c>
      <c r="AH68" s="581" t="b">
        <f t="shared" ca="1" si="31"/>
        <v>0</v>
      </c>
      <c r="AI68" s="584">
        <f t="shared" ca="1" si="48"/>
        <v>0</v>
      </c>
      <c r="AJ68" s="584" t="b">
        <f t="shared" ca="1" si="49"/>
        <v>0</v>
      </c>
      <c r="AK68" s="583" t="b">
        <f t="shared" ca="1" si="19"/>
        <v>0</v>
      </c>
      <c r="AL68" s="580" t="b">
        <f t="shared" ca="1" si="22"/>
        <v>0</v>
      </c>
      <c r="AM68" s="580" t="b">
        <f t="shared" ca="1" si="23"/>
        <v>0</v>
      </c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5.7" hidden="1" customHeight="1" x14ac:dyDescent="0.3">
      <c r="A69" s="479"/>
      <c r="B69" s="26">
        <f>'1. Studienberatung T.M.JJ'!B69</f>
        <v>0</v>
      </c>
      <c r="C69" s="576" t="b">
        <f t="shared" si="32"/>
        <v>0</v>
      </c>
      <c r="D69" s="380"/>
      <c r="E69" s="778" t="str">
        <f t="shared" ca="1" si="33"/>
        <v/>
      </c>
      <c r="F69" s="779"/>
      <c r="G69" s="87" t="str">
        <f t="shared" ca="1" si="34"/>
        <v/>
      </c>
      <c r="H69" s="87" t="str">
        <f t="shared" ca="1" si="35"/>
        <v/>
      </c>
      <c r="I69" s="87" t="str">
        <f t="shared" ca="1" si="36"/>
        <v/>
      </c>
      <c r="J69" s="379">
        <f t="shared" ca="1" si="37"/>
        <v>0</v>
      </c>
      <c r="K69" s="379">
        <f t="shared" ca="1" si="38"/>
        <v>0</v>
      </c>
      <c r="L69" s="379">
        <f t="shared" ca="1" si="39"/>
        <v>0</v>
      </c>
      <c r="M69" s="379">
        <f t="shared" ca="1" si="40"/>
        <v>0</v>
      </c>
      <c r="N69" s="230"/>
      <c r="O69" s="225">
        <f t="shared" ca="1" si="41"/>
        <v>0</v>
      </c>
      <c r="P69" s="225">
        <f t="shared" ca="1" si="42"/>
        <v>0</v>
      </c>
      <c r="Q69" s="225">
        <f t="shared" ca="1" si="43"/>
        <v>0</v>
      </c>
      <c r="R69" s="225">
        <f t="shared" ca="1" si="44"/>
        <v>0</v>
      </c>
      <c r="S69" s="32">
        <f t="shared" ca="1" si="52"/>
        <v>0</v>
      </c>
      <c r="T69" s="33">
        <f t="shared" ca="1" si="28"/>
        <v>0</v>
      </c>
      <c r="U69" s="33">
        <f t="shared" ca="1" si="53"/>
        <v>0</v>
      </c>
      <c r="V69" s="33"/>
      <c r="W69" s="231">
        <f t="shared" si="45"/>
        <v>0</v>
      </c>
      <c r="X69" s="51"/>
      <c r="Y69" s="51"/>
      <c r="Z69" s="51"/>
      <c r="AA69" s="51"/>
      <c r="AB69" s="51"/>
      <c r="AC69" s="576" t="b">
        <f t="shared" si="50"/>
        <v>0</v>
      </c>
      <c r="AD69" s="576" t="b">
        <f t="shared" si="51"/>
        <v>0</v>
      </c>
      <c r="AE69" s="583" t="b">
        <f t="shared" ca="1" si="30"/>
        <v>0</v>
      </c>
      <c r="AF69" s="583" t="b">
        <f t="shared" ca="1" si="46"/>
        <v>0</v>
      </c>
      <c r="AG69" s="583">
        <f t="shared" ca="1" si="47"/>
        <v>0</v>
      </c>
      <c r="AH69" s="581" t="b">
        <f t="shared" ca="1" si="31"/>
        <v>0</v>
      </c>
      <c r="AI69" s="584">
        <f t="shared" ca="1" si="48"/>
        <v>0</v>
      </c>
      <c r="AJ69" s="584" t="b">
        <f t="shared" ca="1" si="49"/>
        <v>0</v>
      </c>
      <c r="AK69" s="583" t="b">
        <f t="shared" ca="1" si="19"/>
        <v>0</v>
      </c>
      <c r="AL69" s="580" t="b">
        <f t="shared" ca="1" si="22"/>
        <v>0</v>
      </c>
      <c r="AM69" s="580" t="b">
        <f t="shared" ca="1" si="23"/>
        <v>0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5.7" hidden="1" customHeight="1" x14ac:dyDescent="0.3">
      <c r="A70" s="479"/>
      <c r="B70" s="26">
        <f>'1. Studienberatung T.M.JJ'!B70</f>
        <v>0</v>
      </c>
      <c r="C70" s="576" t="b">
        <f t="shared" si="32"/>
        <v>0</v>
      </c>
      <c r="D70" s="380"/>
      <c r="E70" s="778" t="str">
        <f t="shared" ca="1" si="33"/>
        <v/>
      </c>
      <c r="F70" s="779"/>
      <c r="G70" s="87" t="str">
        <f t="shared" ca="1" si="34"/>
        <v/>
      </c>
      <c r="H70" s="87" t="str">
        <f t="shared" ca="1" si="35"/>
        <v/>
      </c>
      <c r="I70" s="87" t="str">
        <f t="shared" ca="1" si="36"/>
        <v/>
      </c>
      <c r="J70" s="379">
        <f t="shared" ca="1" si="37"/>
        <v>0</v>
      </c>
      <c r="K70" s="379">
        <f t="shared" ca="1" si="38"/>
        <v>0</v>
      </c>
      <c r="L70" s="379">
        <f t="shared" ca="1" si="39"/>
        <v>0</v>
      </c>
      <c r="M70" s="379">
        <f t="shared" ca="1" si="40"/>
        <v>0</v>
      </c>
      <c r="N70" s="230"/>
      <c r="O70" s="225">
        <f t="shared" ca="1" si="41"/>
        <v>0</v>
      </c>
      <c r="P70" s="225">
        <f t="shared" ca="1" si="42"/>
        <v>0</v>
      </c>
      <c r="Q70" s="225">
        <f t="shared" ca="1" si="43"/>
        <v>0</v>
      </c>
      <c r="R70" s="225">
        <f t="shared" ca="1" si="44"/>
        <v>0</v>
      </c>
      <c r="S70" s="32">
        <f t="shared" ca="1" si="52"/>
        <v>0</v>
      </c>
      <c r="T70" s="33">
        <f t="shared" ca="1" si="28"/>
        <v>0</v>
      </c>
      <c r="U70" s="33">
        <f t="shared" ca="1" si="53"/>
        <v>0</v>
      </c>
      <c r="V70" s="33"/>
      <c r="W70" s="231">
        <f t="shared" si="45"/>
        <v>0</v>
      </c>
      <c r="X70" s="51"/>
      <c r="Y70" s="51"/>
      <c r="Z70" s="51"/>
      <c r="AA70" s="51"/>
      <c r="AB70" s="51"/>
      <c r="AC70" s="576" t="b">
        <f t="shared" si="50"/>
        <v>0</v>
      </c>
      <c r="AD70" s="576" t="b">
        <f t="shared" si="51"/>
        <v>0</v>
      </c>
      <c r="AE70" s="583" t="b">
        <f t="shared" ca="1" si="30"/>
        <v>0</v>
      </c>
      <c r="AF70" s="583" t="b">
        <f t="shared" ca="1" si="46"/>
        <v>0</v>
      </c>
      <c r="AG70" s="583">
        <f t="shared" ca="1" si="47"/>
        <v>0</v>
      </c>
      <c r="AH70" s="581" t="b">
        <f t="shared" ca="1" si="31"/>
        <v>0</v>
      </c>
      <c r="AI70" s="584">
        <f t="shared" ca="1" si="48"/>
        <v>0</v>
      </c>
      <c r="AJ70" s="584" t="b">
        <f t="shared" ca="1" si="49"/>
        <v>0</v>
      </c>
      <c r="AK70" s="583" t="b">
        <f t="shared" ca="1" si="19"/>
        <v>0</v>
      </c>
      <c r="AL70" s="580" t="b">
        <f t="shared" ca="1" si="22"/>
        <v>0</v>
      </c>
      <c r="AM70" s="580" t="b">
        <f t="shared" ca="1" si="23"/>
        <v>0</v>
      </c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5.7" hidden="1" customHeight="1" x14ac:dyDescent="0.3">
      <c r="A71" s="479"/>
      <c r="B71" s="26">
        <f>'1. Studienberatung T.M.JJ'!B71</f>
        <v>0</v>
      </c>
      <c r="C71" s="576" t="b">
        <f t="shared" si="32"/>
        <v>0</v>
      </c>
      <c r="D71" s="380"/>
      <c r="E71" s="778" t="str">
        <f t="shared" ca="1" si="33"/>
        <v/>
      </c>
      <c r="F71" s="779"/>
      <c r="G71" s="87" t="str">
        <f t="shared" ca="1" si="34"/>
        <v/>
      </c>
      <c r="H71" s="87" t="str">
        <f t="shared" ca="1" si="35"/>
        <v/>
      </c>
      <c r="I71" s="87" t="str">
        <f t="shared" ca="1" si="36"/>
        <v/>
      </c>
      <c r="J71" s="379">
        <f t="shared" ca="1" si="37"/>
        <v>0</v>
      </c>
      <c r="K71" s="379">
        <f t="shared" ca="1" si="38"/>
        <v>0</v>
      </c>
      <c r="L71" s="379">
        <f t="shared" ca="1" si="39"/>
        <v>0</v>
      </c>
      <c r="M71" s="379">
        <f t="shared" ca="1" si="40"/>
        <v>0</v>
      </c>
      <c r="N71" s="230"/>
      <c r="O71" s="225">
        <f t="shared" ca="1" si="41"/>
        <v>0</v>
      </c>
      <c r="P71" s="225">
        <f t="shared" ca="1" si="42"/>
        <v>0</v>
      </c>
      <c r="Q71" s="225">
        <f t="shared" ca="1" si="43"/>
        <v>0</v>
      </c>
      <c r="R71" s="225">
        <f t="shared" ca="1" si="44"/>
        <v>0</v>
      </c>
      <c r="S71" s="32">
        <f t="shared" ca="1" si="52"/>
        <v>0</v>
      </c>
      <c r="T71" s="33">
        <f t="shared" ca="1" si="28"/>
        <v>0</v>
      </c>
      <c r="U71" s="33">
        <f t="shared" ca="1" si="53"/>
        <v>0</v>
      </c>
      <c r="V71" s="33"/>
      <c r="W71" s="231">
        <f t="shared" si="45"/>
        <v>0</v>
      </c>
      <c r="X71" s="51"/>
      <c r="Y71" s="51"/>
      <c r="Z71" s="51"/>
      <c r="AA71" s="51"/>
      <c r="AB71" s="51"/>
      <c r="AC71" s="576" t="b">
        <f t="shared" si="50"/>
        <v>0</v>
      </c>
      <c r="AD71" s="576" t="b">
        <f t="shared" si="51"/>
        <v>0</v>
      </c>
      <c r="AE71" s="583" t="b">
        <f t="shared" ca="1" si="30"/>
        <v>0</v>
      </c>
      <c r="AF71" s="583" t="b">
        <f t="shared" ca="1" si="46"/>
        <v>0</v>
      </c>
      <c r="AG71" s="583">
        <f t="shared" ca="1" si="47"/>
        <v>0</v>
      </c>
      <c r="AH71" s="581" t="b">
        <f t="shared" ca="1" si="31"/>
        <v>0</v>
      </c>
      <c r="AI71" s="584">
        <f t="shared" ca="1" si="48"/>
        <v>0</v>
      </c>
      <c r="AJ71" s="584" t="b">
        <f t="shared" ca="1" si="49"/>
        <v>0</v>
      </c>
      <c r="AK71" s="583" t="b">
        <f t="shared" ca="1" si="19"/>
        <v>0</v>
      </c>
      <c r="AL71" s="580" t="b">
        <f t="shared" ca="1" si="22"/>
        <v>0</v>
      </c>
      <c r="AM71" s="580" t="b">
        <f t="shared" ca="1" si="23"/>
        <v>0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5.7" hidden="1" customHeight="1" x14ac:dyDescent="0.3">
      <c r="A72" s="479"/>
      <c r="B72" s="26">
        <f>'1. Studienberatung T.M.JJ'!B72</f>
        <v>0</v>
      </c>
      <c r="C72" s="576" t="b">
        <f t="shared" si="32"/>
        <v>0</v>
      </c>
      <c r="D72" s="380"/>
      <c r="E72" s="778" t="str">
        <f t="shared" ca="1" si="33"/>
        <v/>
      </c>
      <c r="F72" s="779"/>
      <c r="G72" s="87" t="str">
        <f t="shared" ca="1" si="34"/>
        <v/>
      </c>
      <c r="H72" s="87" t="str">
        <f t="shared" ca="1" si="35"/>
        <v/>
      </c>
      <c r="I72" s="87" t="str">
        <f t="shared" ca="1" si="36"/>
        <v/>
      </c>
      <c r="J72" s="379">
        <f t="shared" ca="1" si="37"/>
        <v>0</v>
      </c>
      <c r="K72" s="379">
        <f t="shared" ca="1" si="38"/>
        <v>0</v>
      </c>
      <c r="L72" s="379">
        <f t="shared" ca="1" si="39"/>
        <v>0</v>
      </c>
      <c r="M72" s="379">
        <f t="shared" ca="1" si="40"/>
        <v>0</v>
      </c>
      <c r="N72" s="230"/>
      <c r="O72" s="225">
        <f t="shared" ca="1" si="41"/>
        <v>0</v>
      </c>
      <c r="P72" s="225">
        <f t="shared" ca="1" si="42"/>
        <v>0</v>
      </c>
      <c r="Q72" s="225">
        <f t="shared" ca="1" si="43"/>
        <v>0</v>
      </c>
      <c r="R72" s="225">
        <f t="shared" ca="1" si="44"/>
        <v>0</v>
      </c>
      <c r="S72" s="32">
        <f t="shared" ca="1" si="52"/>
        <v>0</v>
      </c>
      <c r="T72" s="33">
        <f t="shared" ca="1" si="28"/>
        <v>0</v>
      </c>
      <c r="U72" s="33">
        <f t="shared" ca="1" si="53"/>
        <v>0</v>
      </c>
      <c r="V72" s="33"/>
      <c r="W72" s="231">
        <f t="shared" si="45"/>
        <v>0</v>
      </c>
      <c r="X72" s="51"/>
      <c r="Y72" s="51"/>
      <c r="Z72" s="51"/>
      <c r="AA72" s="51"/>
      <c r="AB72" s="51"/>
      <c r="AC72" s="576" t="b">
        <f t="shared" si="50"/>
        <v>0</v>
      </c>
      <c r="AD72" s="576" t="b">
        <f t="shared" si="51"/>
        <v>0</v>
      </c>
      <c r="AE72" s="583" t="b">
        <f t="shared" ca="1" si="30"/>
        <v>0</v>
      </c>
      <c r="AF72" s="583" t="b">
        <f t="shared" ca="1" si="46"/>
        <v>0</v>
      </c>
      <c r="AG72" s="583">
        <f t="shared" ca="1" si="47"/>
        <v>0</v>
      </c>
      <c r="AH72" s="581" t="b">
        <f t="shared" ca="1" si="31"/>
        <v>0</v>
      </c>
      <c r="AI72" s="584">
        <f t="shared" ca="1" si="48"/>
        <v>0</v>
      </c>
      <c r="AJ72" s="584" t="b">
        <f t="shared" ca="1" si="49"/>
        <v>0</v>
      </c>
      <c r="AK72" s="583" t="b">
        <f t="shared" ca="1" si="19"/>
        <v>0</v>
      </c>
      <c r="AL72" s="580" t="b">
        <f t="shared" ca="1" si="22"/>
        <v>0</v>
      </c>
      <c r="AM72" s="580" t="b">
        <f t="shared" ca="1" si="23"/>
        <v>0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5.7" hidden="1" customHeight="1" x14ac:dyDescent="0.3">
      <c r="A73" s="479"/>
      <c r="B73" s="26">
        <f>'1. Studienberatung T.M.JJ'!B73</f>
        <v>0</v>
      </c>
      <c r="C73" s="576" t="b">
        <f t="shared" si="32"/>
        <v>0</v>
      </c>
      <c r="D73" s="380"/>
      <c r="E73" s="778" t="str">
        <f t="shared" ca="1" si="33"/>
        <v/>
      </c>
      <c r="F73" s="779"/>
      <c r="G73" s="87" t="str">
        <f t="shared" ca="1" si="34"/>
        <v/>
      </c>
      <c r="H73" s="87" t="str">
        <f t="shared" ca="1" si="35"/>
        <v/>
      </c>
      <c r="I73" s="87" t="str">
        <f t="shared" ca="1" si="36"/>
        <v/>
      </c>
      <c r="J73" s="379">
        <f t="shared" ca="1" si="37"/>
        <v>0</v>
      </c>
      <c r="K73" s="379">
        <f t="shared" ca="1" si="38"/>
        <v>0</v>
      </c>
      <c r="L73" s="379">
        <f t="shared" ca="1" si="39"/>
        <v>0</v>
      </c>
      <c r="M73" s="379">
        <f t="shared" ca="1" si="40"/>
        <v>0</v>
      </c>
      <c r="N73" s="230"/>
      <c r="O73" s="225">
        <f t="shared" ca="1" si="41"/>
        <v>0</v>
      </c>
      <c r="P73" s="225">
        <f t="shared" ca="1" si="42"/>
        <v>0</v>
      </c>
      <c r="Q73" s="225">
        <f t="shared" ca="1" si="43"/>
        <v>0</v>
      </c>
      <c r="R73" s="225">
        <f t="shared" ca="1" si="44"/>
        <v>0</v>
      </c>
      <c r="S73" s="32">
        <f t="shared" ca="1" si="52"/>
        <v>0</v>
      </c>
      <c r="T73" s="33">
        <f t="shared" ca="1" si="28"/>
        <v>0</v>
      </c>
      <c r="U73" s="33">
        <f t="shared" ca="1" si="53"/>
        <v>0</v>
      </c>
      <c r="V73" s="33"/>
      <c r="W73" s="231">
        <f t="shared" si="45"/>
        <v>0</v>
      </c>
      <c r="X73" s="51"/>
      <c r="Y73" s="51"/>
      <c r="Z73" s="51"/>
      <c r="AA73" s="51"/>
      <c r="AB73" s="51"/>
      <c r="AC73" s="576" t="b">
        <f t="shared" si="50"/>
        <v>0</v>
      </c>
      <c r="AD73" s="576" t="b">
        <f t="shared" si="51"/>
        <v>0</v>
      </c>
      <c r="AE73" s="583" t="b">
        <f t="shared" ca="1" si="30"/>
        <v>0</v>
      </c>
      <c r="AF73" s="583" t="b">
        <f t="shared" ca="1" si="46"/>
        <v>0</v>
      </c>
      <c r="AG73" s="583">
        <f t="shared" ca="1" si="47"/>
        <v>0</v>
      </c>
      <c r="AH73" s="581" t="b">
        <f t="shared" ca="1" si="31"/>
        <v>0</v>
      </c>
      <c r="AI73" s="584">
        <f t="shared" ca="1" si="48"/>
        <v>0</v>
      </c>
      <c r="AJ73" s="584" t="b">
        <f t="shared" ca="1" si="49"/>
        <v>0</v>
      </c>
      <c r="AK73" s="583" t="b">
        <f t="shared" ca="1" si="19"/>
        <v>0</v>
      </c>
      <c r="AL73" s="580" t="b">
        <f t="shared" ca="1" si="22"/>
        <v>0</v>
      </c>
      <c r="AM73" s="580" t="b">
        <f t="shared" ca="1" si="23"/>
        <v>0</v>
      </c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5.7" hidden="1" customHeight="1" x14ac:dyDescent="0.3">
      <c r="A74" s="479"/>
      <c r="B74" s="26">
        <f>'1. Studienberatung T.M.JJ'!B74</f>
        <v>0</v>
      </c>
      <c r="C74" s="576" t="b">
        <f t="shared" si="32"/>
        <v>0</v>
      </c>
      <c r="D74" s="380"/>
      <c r="E74" s="778" t="str">
        <f t="shared" ca="1" si="33"/>
        <v/>
      </c>
      <c r="F74" s="779"/>
      <c r="G74" s="87" t="str">
        <f t="shared" ca="1" si="34"/>
        <v/>
      </c>
      <c r="H74" s="87" t="str">
        <f t="shared" ca="1" si="35"/>
        <v/>
      </c>
      <c r="I74" s="87" t="str">
        <f t="shared" ca="1" si="36"/>
        <v/>
      </c>
      <c r="J74" s="379">
        <f t="shared" ca="1" si="37"/>
        <v>0</v>
      </c>
      <c r="K74" s="379">
        <f t="shared" ca="1" si="38"/>
        <v>0</v>
      </c>
      <c r="L74" s="379">
        <f t="shared" ca="1" si="39"/>
        <v>0</v>
      </c>
      <c r="M74" s="379">
        <f t="shared" ca="1" si="40"/>
        <v>0</v>
      </c>
      <c r="N74" s="230"/>
      <c r="O74" s="225">
        <f t="shared" ca="1" si="41"/>
        <v>0</v>
      </c>
      <c r="P74" s="225">
        <f t="shared" ca="1" si="42"/>
        <v>0</v>
      </c>
      <c r="Q74" s="225">
        <f t="shared" ca="1" si="43"/>
        <v>0</v>
      </c>
      <c r="R74" s="225">
        <f t="shared" ca="1" si="44"/>
        <v>0</v>
      </c>
      <c r="S74" s="32">
        <f t="shared" ca="1" si="52"/>
        <v>0</v>
      </c>
      <c r="T74" s="33">
        <f t="shared" ca="1" si="28"/>
        <v>0</v>
      </c>
      <c r="U74" s="33">
        <f t="shared" ca="1" si="53"/>
        <v>0</v>
      </c>
      <c r="V74" s="33"/>
      <c r="W74" s="231">
        <f t="shared" si="45"/>
        <v>0</v>
      </c>
      <c r="X74" s="51"/>
      <c r="Y74" s="51"/>
      <c r="Z74" s="51"/>
      <c r="AA74" s="51"/>
      <c r="AB74" s="51"/>
      <c r="AC74" s="576" t="b">
        <f t="shared" si="50"/>
        <v>0</v>
      </c>
      <c r="AD74" s="576" t="b">
        <f t="shared" si="51"/>
        <v>0</v>
      </c>
      <c r="AE74" s="583" t="b">
        <f t="shared" ca="1" si="30"/>
        <v>0</v>
      </c>
      <c r="AF74" s="583" t="b">
        <f t="shared" ca="1" si="46"/>
        <v>0</v>
      </c>
      <c r="AG74" s="583">
        <f t="shared" ca="1" si="47"/>
        <v>0</v>
      </c>
      <c r="AH74" s="581" t="b">
        <f t="shared" ca="1" si="31"/>
        <v>0</v>
      </c>
      <c r="AI74" s="584">
        <f t="shared" ca="1" si="48"/>
        <v>0</v>
      </c>
      <c r="AJ74" s="584" t="b">
        <f t="shared" ca="1" si="49"/>
        <v>0</v>
      </c>
      <c r="AK74" s="583" t="b">
        <f t="shared" ca="1" si="19"/>
        <v>0</v>
      </c>
      <c r="AL74" s="580" t="b">
        <f t="shared" ca="1" si="22"/>
        <v>0</v>
      </c>
      <c r="AM74" s="580" t="b">
        <f t="shared" ca="1" si="23"/>
        <v>0</v>
      </c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5.7" hidden="1" customHeight="1" x14ac:dyDescent="0.3">
      <c r="A75" s="479"/>
      <c r="B75" s="26">
        <f>'1. Studienberatung T.M.JJ'!B75</f>
        <v>0</v>
      </c>
      <c r="C75" s="576" t="b">
        <f t="shared" si="32"/>
        <v>0</v>
      </c>
      <c r="D75" s="380"/>
      <c r="E75" s="778" t="str">
        <f t="shared" ca="1" si="33"/>
        <v/>
      </c>
      <c r="F75" s="779"/>
      <c r="G75" s="87" t="str">
        <f t="shared" ca="1" si="34"/>
        <v/>
      </c>
      <c r="H75" s="87" t="str">
        <f t="shared" ca="1" si="35"/>
        <v/>
      </c>
      <c r="I75" s="87" t="str">
        <f t="shared" ca="1" si="36"/>
        <v/>
      </c>
      <c r="J75" s="379">
        <f t="shared" ca="1" si="37"/>
        <v>0</v>
      </c>
      <c r="K75" s="379">
        <f t="shared" ca="1" si="38"/>
        <v>0</v>
      </c>
      <c r="L75" s="379">
        <f t="shared" ca="1" si="39"/>
        <v>0</v>
      </c>
      <c r="M75" s="379">
        <f t="shared" ca="1" si="40"/>
        <v>0</v>
      </c>
      <c r="N75" s="230"/>
      <c r="O75" s="225">
        <f t="shared" ca="1" si="41"/>
        <v>0</v>
      </c>
      <c r="P75" s="225">
        <f t="shared" ca="1" si="42"/>
        <v>0</v>
      </c>
      <c r="Q75" s="225">
        <f t="shared" ca="1" si="43"/>
        <v>0</v>
      </c>
      <c r="R75" s="225">
        <f t="shared" ca="1" si="44"/>
        <v>0</v>
      </c>
      <c r="S75" s="32">
        <f t="shared" ca="1" si="52"/>
        <v>0</v>
      </c>
      <c r="T75" s="33">
        <f t="shared" ca="1" si="28"/>
        <v>0</v>
      </c>
      <c r="U75" s="33">
        <f t="shared" ca="1" si="53"/>
        <v>0</v>
      </c>
      <c r="V75" s="33"/>
      <c r="W75" s="231">
        <f t="shared" si="45"/>
        <v>0</v>
      </c>
      <c r="X75" s="51"/>
      <c r="Y75" s="51"/>
      <c r="Z75" s="51"/>
      <c r="AA75" s="51"/>
      <c r="AB75" s="51"/>
      <c r="AC75" s="576" t="b">
        <f t="shared" si="50"/>
        <v>0</v>
      </c>
      <c r="AD75" s="576" t="b">
        <f t="shared" si="51"/>
        <v>0</v>
      </c>
      <c r="AE75" s="583" t="b">
        <f t="shared" ca="1" si="30"/>
        <v>0</v>
      </c>
      <c r="AF75" s="583" t="b">
        <f t="shared" ca="1" si="46"/>
        <v>0</v>
      </c>
      <c r="AG75" s="583">
        <f t="shared" ca="1" si="47"/>
        <v>0</v>
      </c>
      <c r="AH75" s="581" t="b">
        <f t="shared" ca="1" si="31"/>
        <v>0</v>
      </c>
      <c r="AI75" s="584">
        <f t="shared" ca="1" si="48"/>
        <v>0</v>
      </c>
      <c r="AJ75" s="584" t="b">
        <f t="shared" ca="1" si="49"/>
        <v>0</v>
      </c>
      <c r="AK75" s="583" t="b">
        <f t="shared" ca="1" si="19"/>
        <v>0</v>
      </c>
      <c r="AL75" s="580" t="b">
        <f t="shared" ca="1" si="22"/>
        <v>0</v>
      </c>
      <c r="AM75" s="580" t="b">
        <f t="shared" ca="1" si="23"/>
        <v>0</v>
      </c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5.7" hidden="1" customHeight="1" x14ac:dyDescent="0.3">
      <c r="A76" s="479"/>
      <c r="B76" s="26">
        <f>'1. Studienberatung T.M.JJ'!B76</f>
        <v>0</v>
      </c>
      <c r="C76" s="576" t="b">
        <f t="shared" si="32"/>
        <v>0</v>
      </c>
      <c r="D76" s="380"/>
      <c r="E76" s="778" t="str">
        <f t="shared" ca="1" si="33"/>
        <v/>
      </c>
      <c r="F76" s="779"/>
      <c r="G76" s="87" t="str">
        <f t="shared" ca="1" si="34"/>
        <v/>
      </c>
      <c r="H76" s="87" t="str">
        <f t="shared" ca="1" si="35"/>
        <v/>
      </c>
      <c r="I76" s="87" t="str">
        <f t="shared" ca="1" si="36"/>
        <v/>
      </c>
      <c r="J76" s="379">
        <f t="shared" ca="1" si="37"/>
        <v>0</v>
      </c>
      <c r="K76" s="379">
        <f t="shared" ca="1" si="38"/>
        <v>0</v>
      </c>
      <c r="L76" s="379">
        <f t="shared" ca="1" si="39"/>
        <v>0</v>
      </c>
      <c r="M76" s="379">
        <f t="shared" ca="1" si="40"/>
        <v>0</v>
      </c>
      <c r="N76" s="230"/>
      <c r="O76" s="225">
        <f t="shared" ca="1" si="41"/>
        <v>0</v>
      </c>
      <c r="P76" s="225">
        <f t="shared" ca="1" si="42"/>
        <v>0</v>
      </c>
      <c r="Q76" s="225">
        <f t="shared" ca="1" si="43"/>
        <v>0</v>
      </c>
      <c r="R76" s="225">
        <f t="shared" ca="1" si="44"/>
        <v>0</v>
      </c>
      <c r="S76" s="32">
        <f t="shared" ca="1" si="52"/>
        <v>0</v>
      </c>
      <c r="T76" s="33">
        <f t="shared" ca="1" si="28"/>
        <v>0</v>
      </c>
      <c r="U76" s="33">
        <f t="shared" ca="1" si="53"/>
        <v>0</v>
      </c>
      <c r="V76" s="33"/>
      <c r="W76" s="231">
        <f t="shared" si="45"/>
        <v>0</v>
      </c>
      <c r="X76" s="51"/>
      <c r="Y76" s="51"/>
      <c r="Z76" s="51"/>
      <c r="AA76" s="51"/>
      <c r="AB76" s="51"/>
      <c r="AC76" s="576" t="b">
        <f t="shared" si="50"/>
        <v>0</v>
      </c>
      <c r="AD76" s="576" t="b">
        <f t="shared" si="51"/>
        <v>0</v>
      </c>
      <c r="AE76" s="583" t="b">
        <f t="shared" ca="1" si="30"/>
        <v>0</v>
      </c>
      <c r="AF76" s="583" t="b">
        <f t="shared" ca="1" si="46"/>
        <v>0</v>
      </c>
      <c r="AG76" s="583">
        <f t="shared" ca="1" si="47"/>
        <v>0</v>
      </c>
      <c r="AH76" s="581" t="b">
        <f t="shared" ca="1" si="31"/>
        <v>0</v>
      </c>
      <c r="AI76" s="584">
        <f t="shared" ca="1" si="48"/>
        <v>0</v>
      </c>
      <c r="AJ76" s="584" t="b">
        <f t="shared" ca="1" si="49"/>
        <v>0</v>
      </c>
      <c r="AK76" s="583" t="b">
        <f t="shared" ca="1" si="19"/>
        <v>0</v>
      </c>
      <c r="AL76" s="580" t="b">
        <f t="shared" ca="1" si="22"/>
        <v>0</v>
      </c>
      <c r="AM76" s="580" t="b">
        <f t="shared" ca="1" si="23"/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5.7" hidden="1" customHeight="1" x14ac:dyDescent="0.3">
      <c r="A77" s="479"/>
      <c r="B77" s="26">
        <f>'1. Studienberatung T.M.JJ'!B77</f>
        <v>0</v>
      </c>
      <c r="C77" s="576" t="b">
        <f t="shared" si="32"/>
        <v>0</v>
      </c>
      <c r="D77" s="380"/>
      <c r="E77" s="778" t="str">
        <f t="shared" ca="1" si="33"/>
        <v/>
      </c>
      <c r="F77" s="779"/>
      <c r="G77" s="87" t="str">
        <f t="shared" ca="1" si="34"/>
        <v/>
      </c>
      <c r="H77" s="87" t="str">
        <f t="shared" ca="1" si="35"/>
        <v/>
      </c>
      <c r="I77" s="87" t="str">
        <f t="shared" ca="1" si="36"/>
        <v/>
      </c>
      <c r="J77" s="379">
        <f t="shared" ca="1" si="37"/>
        <v>0</v>
      </c>
      <c r="K77" s="379">
        <f t="shared" ca="1" si="38"/>
        <v>0</v>
      </c>
      <c r="L77" s="379">
        <f t="shared" ca="1" si="39"/>
        <v>0</v>
      </c>
      <c r="M77" s="379">
        <f t="shared" ca="1" si="40"/>
        <v>0</v>
      </c>
      <c r="N77" s="230"/>
      <c r="O77" s="225">
        <f t="shared" ca="1" si="41"/>
        <v>0</v>
      </c>
      <c r="P77" s="225">
        <f t="shared" ca="1" si="42"/>
        <v>0</v>
      </c>
      <c r="Q77" s="225">
        <f t="shared" ca="1" si="43"/>
        <v>0</v>
      </c>
      <c r="R77" s="225">
        <f t="shared" ca="1" si="44"/>
        <v>0</v>
      </c>
      <c r="S77" s="32">
        <f t="shared" ca="1" si="52"/>
        <v>0</v>
      </c>
      <c r="T77" s="33">
        <f t="shared" ca="1" si="28"/>
        <v>0</v>
      </c>
      <c r="U77" s="33">
        <f t="shared" ca="1" si="53"/>
        <v>0</v>
      </c>
      <c r="V77" s="33"/>
      <c r="W77" s="231">
        <f t="shared" si="45"/>
        <v>0</v>
      </c>
      <c r="X77" s="51"/>
      <c r="Y77" s="51"/>
      <c r="Z77" s="51"/>
      <c r="AA77" s="51"/>
      <c r="AB77" s="51"/>
      <c r="AC77" s="576" t="b">
        <f t="shared" si="50"/>
        <v>0</v>
      </c>
      <c r="AD77" s="576" t="b">
        <f t="shared" si="51"/>
        <v>0</v>
      </c>
      <c r="AE77" s="583" t="b">
        <f t="shared" ca="1" si="30"/>
        <v>0</v>
      </c>
      <c r="AF77" s="583" t="b">
        <f t="shared" ca="1" si="46"/>
        <v>0</v>
      </c>
      <c r="AG77" s="583">
        <f t="shared" ca="1" si="47"/>
        <v>0</v>
      </c>
      <c r="AH77" s="581" t="b">
        <f t="shared" ca="1" si="31"/>
        <v>0</v>
      </c>
      <c r="AI77" s="584">
        <f t="shared" ca="1" si="48"/>
        <v>0</v>
      </c>
      <c r="AJ77" s="584" t="b">
        <f t="shared" ca="1" si="49"/>
        <v>0</v>
      </c>
      <c r="AK77" s="583" t="b">
        <f t="shared" ca="1" si="19"/>
        <v>0</v>
      </c>
      <c r="AL77" s="580" t="b">
        <f t="shared" ca="1" si="22"/>
        <v>0</v>
      </c>
      <c r="AM77" s="580" t="b">
        <f t="shared" ca="1" si="23"/>
        <v>0</v>
      </c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5.7" hidden="1" customHeight="1" x14ac:dyDescent="0.3">
      <c r="A78" s="479"/>
      <c r="B78" s="26">
        <f>'1. Studienberatung T.M.JJ'!B78</f>
        <v>0</v>
      </c>
      <c r="C78" s="576" t="b">
        <f t="shared" si="32"/>
        <v>0</v>
      </c>
      <c r="D78" s="380"/>
      <c r="E78" s="778" t="str">
        <f t="shared" ca="1" si="33"/>
        <v/>
      </c>
      <c r="F78" s="779"/>
      <c r="G78" s="87" t="str">
        <f t="shared" ca="1" si="34"/>
        <v/>
      </c>
      <c r="H78" s="87" t="str">
        <f t="shared" ca="1" si="35"/>
        <v/>
      </c>
      <c r="I78" s="87" t="str">
        <f t="shared" ca="1" si="36"/>
        <v/>
      </c>
      <c r="J78" s="379">
        <f t="shared" ca="1" si="37"/>
        <v>0</v>
      </c>
      <c r="K78" s="379">
        <f t="shared" ca="1" si="38"/>
        <v>0</v>
      </c>
      <c r="L78" s="379">
        <f t="shared" ca="1" si="39"/>
        <v>0</v>
      </c>
      <c r="M78" s="379">
        <f t="shared" ca="1" si="40"/>
        <v>0</v>
      </c>
      <c r="N78" s="230"/>
      <c r="O78" s="225">
        <f t="shared" ca="1" si="41"/>
        <v>0</v>
      </c>
      <c r="P78" s="225">
        <f t="shared" ca="1" si="42"/>
        <v>0</v>
      </c>
      <c r="Q78" s="225">
        <f t="shared" ca="1" si="43"/>
        <v>0</v>
      </c>
      <c r="R78" s="225">
        <f t="shared" ca="1" si="44"/>
        <v>0</v>
      </c>
      <c r="S78" s="32">
        <f t="shared" ca="1" si="52"/>
        <v>0</v>
      </c>
      <c r="T78" s="33">
        <f t="shared" ca="1" si="28"/>
        <v>0</v>
      </c>
      <c r="U78" s="33">
        <f t="shared" ca="1" si="53"/>
        <v>0</v>
      </c>
      <c r="V78" s="33"/>
      <c r="W78" s="231">
        <f t="shared" si="45"/>
        <v>0</v>
      </c>
      <c r="X78" s="51"/>
      <c r="Y78" s="51"/>
      <c r="Z78" s="51"/>
      <c r="AA78" s="51"/>
      <c r="AB78" s="51"/>
      <c r="AC78" s="576" t="b">
        <f t="shared" si="50"/>
        <v>0</v>
      </c>
      <c r="AD78" s="576" t="b">
        <f t="shared" si="51"/>
        <v>0</v>
      </c>
      <c r="AE78" s="583" t="b">
        <f t="shared" ca="1" si="30"/>
        <v>0</v>
      </c>
      <c r="AF78" s="583" t="b">
        <f t="shared" ca="1" si="46"/>
        <v>0</v>
      </c>
      <c r="AG78" s="583">
        <f t="shared" ca="1" si="47"/>
        <v>0</v>
      </c>
      <c r="AH78" s="581" t="b">
        <f t="shared" ca="1" si="31"/>
        <v>0</v>
      </c>
      <c r="AI78" s="584">
        <f t="shared" ca="1" si="48"/>
        <v>0</v>
      </c>
      <c r="AJ78" s="584" t="b">
        <f t="shared" ca="1" si="49"/>
        <v>0</v>
      </c>
      <c r="AK78" s="583" t="b">
        <f t="shared" ca="1" si="19"/>
        <v>0</v>
      </c>
      <c r="AL78" s="580" t="b">
        <f t="shared" ca="1" si="22"/>
        <v>0</v>
      </c>
      <c r="AM78" s="580" t="b">
        <f t="shared" ca="1" si="23"/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5.7" hidden="1" customHeight="1" x14ac:dyDescent="0.3">
      <c r="A79" s="479"/>
      <c r="B79" s="26">
        <f>'1. Studienberatung T.M.JJ'!B79</f>
        <v>0</v>
      </c>
      <c r="C79" s="576" t="b">
        <f t="shared" si="32"/>
        <v>0</v>
      </c>
      <c r="D79" s="380"/>
      <c r="E79" s="778" t="str">
        <f t="shared" ca="1" si="33"/>
        <v/>
      </c>
      <c r="F79" s="779"/>
      <c r="G79" s="87" t="str">
        <f t="shared" ca="1" si="34"/>
        <v/>
      </c>
      <c r="H79" s="87" t="str">
        <f t="shared" ca="1" si="35"/>
        <v/>
      </c>
      <c r="I79" s="87" t="str">
        <f t="shared" ca="1" si="36"/>
        <v/>
      </c>
      <c r="J79" s="379">
        <f t="shared" ca="1" si="37"/>
        <v>0</v>
      </c>
      <c r="K79" s="379">
        <f t="shared" ca="1" si="38"/>
        <v>0</v>
      </c>
      <c r="L79" s="379">
        <f t="shared" ca="1" si="39"/>
        <v>0</v>
      </c>
      <c r="M79" s="379">
        <f t="shared" ca="1" si="40"/>
        <v>0</v>
      </c>
      <c r="N79" s="230"/>
      <c r="O79" s="225">
        <f t="shared" ca="1" si="41"/>
        <v>0</v>
      </c>
      <c r="P79" s="225">
        <f t="shared" ca="1" si="42"/>
        <v>0</v>
      </c>
      <c r="Q79" s="225">
        <f t="shared" ca="1" si="43"/>
        <v>0</v>
      </c>
      <c r="R79" s="225">
        <f t="shared" ca="1" si="44"/>
        <v>0</v>
      </c>
      <c r="S79" s="32">
        <f t="shared" ca="1" si="52"/>
        <v>0</v>
      </c>
      <c r="T79" s="33">
        <f t="shared" ca="1" si="28"/>
        <v>0</v>
      </c>
      <c r="U79" s="33">
        <f t="shared" ca="1" si="53"/>
        <v>0</v>
      </c>
      <c r="V79" s="33"/>
      <c r="W79" s="231">
        <f t="shared" si="45"/>
        <v>0</v>
      </c>
      <c r="X79" s="51"/>
      <c r="Y79" s="51"/>
      <c r="Z79" s="51"/>
      <c r="AA79" s="51"/>
      <c r="AB79" s="51"/>
      <c r="AC79" s="576" t="b">
        <f t="shared" si="50"/>
        <v>0</v>
      </c>
      <c r="AD79" s="576" t="b">
        <f t="shared" si="51"/>
        <v>0</v>
      </c>
      <c r="AE79" s="583" t="b">
        <f t="shared" ca="1" si="30"/>
        <v>0</v>
      </c>
      <c r="AF79" s="583" t="b">
        <f t="shared" ca="1" si="46"/>
        <v>0</v>
      </c>
      <c r="AG79" s="583">
        <f t="shared" ca="1" si="47"/>
        <v>0</v>
      </c>
      <c r="AH79" s="581" t="b">
        <f t="shared" ca="1" si="31"/>
        <v>0</v>
      </c>
      <c r="AI79" s="584">
        <f t="shared" ca="1" si="48"/>
        <v>0</v>
      </c>
      <c r="AJ79" s="584" t="b">
        <f t="shared" ca="1" si="49"/>
        <v>0</v>
      </c>
      <c r="AK79" s="583" t="b">
        <f t="shared" ca="1" si="19"/>
        <v>0</v>
      </c>
      <c r="AL79" s="580" t="b">
        <f t="shared" ca="1" si="22"/>
        <v>0</v>
      </c>
      <c r="AM79" s="580" t="b">
        <f t="shared" ca="1" si="23"/>
        <v>0</v>
      </c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5.7" hidden="1" customHeight="1" x14ac:dyDescent="0.3">
      <c r="A80" s="479"/>
      <c r="B80" s="26">
        <f>'1. Studienberatung T.M.JJ'!B80</f>
        <v>0</v>
      </c>
      <c r="C80" s="576" t="b">
        <f t="shared" si="32"/>
        <v>0</v>
      </c>
      <c r="D80" s="380"/>
      <c r="E80" s="778" t="str">
        <f t="shared" ca="1" si="33"/>
        <v/>
      </c>
      <c r="F80" s="779"/>
      <c r="G80" s="87" t="str">
        <f t="shared" ca="1" si="34"/>
        <v/>
      </c>
      <c r="H80" s="87" t="str">
        <f t="shared" ca="1" si="35"/>
        <v/>
      </c>
      <c r="I80" s="87" t="str">
        <f t="shared" ca="1" si="36"/>
        <v/>
      </c>
      <c r="J80" s="379">
        <f t="shared" ca="1" si="37"/>
        <v>0</v>
      </c>
      <c r="K80" s="379">
        <f t="shared" ca="1" si="38"/>
        <v>0</v>
      </c>
      <c r="L80" s="379">
        <f t="shared" ca="1" si="39"/>
        <v>0</v>
      </c>
      <c r="M80" s="379">
        <f t="shared" ca="1" si="40"/>
        <v>0</v>
      </c>
      <c r="N80" s="230"/>
      <c r="O80" s="225">
        <f t="shared" ca="1" si="41"/>
        <v>0</v>
      </c>
      <c r="P80" s="225">
        <f t="shared" ca="1" si="42"/>
        <v>0</v>
      </c>
      <c r="Q80" s="225">
        <f t="shared" ca="1" si="43"/>
        <v>0</v>
      </c>
      <c r="R80" s="225">
        <f t="shared" ca="1" si="44"/>
        <v>0</v>
      </c>
      <c r="S80" s="32">
        <f t="shared" ca="1" si="52"/>
        <v>0</v>
      </c>
      <c r="T80" s="33">
        <f t="shared" ca="1" si="28"/>
        <v>0</v>
      </c>
      <c r="U80" s="33">
        <f t="shared" ca="1" si="53"/>
        <v>0</v>
      </c>
      <c r="V80" s="33"/>
      <c r="W80" s="231">
        <f t="shared" si="45"/>
        <v>0</v>
      </c>
      <c r="X80" s="51"/>
      <c r="Y80" s="51"/>
      <c r="Z80" s="51"/>
      <c r="AA80" s="51"/>
      <c r="AB80" s="51"/>
      <c r="AC80" s="576" t="b">
        <f t="shared" si="50"/>
        <v>0</v>
      </c>
      <c r="AD80" s="576" t="b">
        <f t="shared" si="51"/>
        <v>0</v>
      </c>
      <c r="AE80" s="583" t="b">
        <f t="shared" ca="1" si="30"/>
        <v>0</v>
      </c>
      <c r="AF80" s="583" t="b">
        <f t="shared" ca="1" si="46"/>
        <v>0</v>
      </c>
      <c r="AG80" s="583">
        <f t="shared" ca="1" si="47"/>
        <v>0</v>
      </c>
      <c r="AH80" s="581" t="b">
        <f t="shared" ca="1" si="31"/>
        <v>0</v>
      </c>
      <c r="AI80" s="584">
        <f t="shared" ca="1" si="48"/>
        <v>0</v>
      </c>
      <c r="AJ80" s="584" t="b">
        <f t="shared" ca="1" si="49"/>
        <v>0</v>
      </c>
      <c r="AK80" s="583" t="b">
        <f t="shared" ca="1" si="19"/>
        <v>0</v>
      </c>
      <c r="AL80" s="580" t="b">
        <f t="shared" ca="1" si="22"/>
        <v>0</v>
      </c>
      <c r="AM80" s="580" t="b">
        <f t="shared" ca="1" si="23"/>
        <v>0</v>
      </c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5.7" hidden="1" customHeight="1" x14ac:dyDescent="0.3">
      <c r="A81" s="479"/>
      <c r="B81" s="26">
        <f>'1. Studienberatung T.M.JJ'!B81</f>
        <v>0</v>
      </c>
      <c r="C81" s="576" t="b">
        <f t="shared" si="32"/>
        <v>0</v>
      </c>
      <c r="D81" s="380"/>
      <c r="E81" s="778" t="str">
        <f t="shared" ca="1" si="33"/>
        <v/>
      </c>
      <c r="F81" s="779"/>
      <c r="G81" s="87" t="str">
        <f t="shared" ca="1" si="34"/>
        <v/>
      </c>
      <c r="H81" s="87" t="str">
        <f t="shared" ca="1" si="35"/>
        <v/>
      </c>
      <c r="I81" s="87" t="str">
        <f t="shared" ca="1" si="36"/>
        <v/>
      </c>
      <c r="J81" s="379">
        <f t="shared" ca="1" si="37"/>
        <v>0</v>
      </c>
      <c r="K81" s="379">
        <f t="shared" ca="1" si="38"/>
        <v>0</v>
      </c>
      <c r="L81" s="379">
        <f t="shared" ca="1" si="39"/>
        <v>0</v>
      </c>
      <c r="M81" s="379">
        <f t="shared" ca="1" si="40"/>
        <v>0</v>
      </c>
      <c r="N81" s="230"/>
      <c r="O81" s="225">
        <f t="shared" ca="1" si="41"/>
        <v>0</v>
      </c>
      <c r="P81" s="225">
        <f t="shared" ca="1" si="42"/>
        <v>0</v>
      </c>
      <c r="Q81" s="225">
        <f t="shared" ca="1" si="43"/>
        <v>0</v>
      </c>
      <c r="R81" s="225">
        <f t="shared" ca="1" si="44"/>
        <v>0</v>
      </c>
      <c r="S81" s="32">
        <f t="shared" ca="1" si="52"/>
        <v>0</v>
      </c>
      <c r="T81" s="33">
        <f t="shared" ca="1" si="28"/>
        <v>0</v>
      </c>
      <c r="U81" s="33">
        <f t="shared" ca="1" si="53"/>
        <v>0</v>
      </c>
      <c r="V81" s="33"/>
      <c r="W81" s="231">
        <f t="shared" si="45"/>
        <v>0</v>
      </c>
      <c r="X81" s="51"/>
      <c r="Y81" s="51"/>
      <c r="Z81" s="51"/>
      <c r="AA81" s="51"/>
      <c r="AB81" s="51"/>
      <c r="AC81" s="576" t="b">
        <f t="shared" si="50"/>
        <v>0</v>
      </c>
      <c r="AD81" s="576" t="b">
        <f t="shared" si="51"/>
        <v>0</v>
      </c>
      <c r="AE81" s="583" t="b">
        <f t="shared" ca="1" si="30"/>
        <v>0</v>
      </c>
      <c r="AF81" s="583" t="b">
        <f t="shared" ca="1" si="46"/>
        <v>0</v>
      </c>
      <c r="AG81" s="583">
        <f t="shared" ca="1" si="47"/>
        <v>0</v>
      </c>
      <c r="AH81" s="581" t="b">
        <f t="shared" ca="1" si="31"/>
        <v>0</v>
      </c>
      <c r="AI81" s="584">
        <f t="shared" ca="1" si="48"/>
        <v>0</v>
      </c>
      <c r="AJ81" s="584" t="b">
        <f t="shared" ca="1" si="49"/>
        <v>0</v>
      </c>
      <c r="AK81" s="583" t="b">
        <f t="shared" ca="1" si="19"/>
        <v>0</v>
      </c>
      <c r="AL81" s="580" t="b">
        <f t="shared" ca="1" si="22"/>
        <v>0</v>
      </c>
      <c r="AM81" s="580" t="b">
        <f t="shared" ca="1" si="23"/>
        <v>0</v>
      </c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5.7" hidden="1" customHeight="1" x14ac:dyDescent="0.3">
      <c r="A82" s="479"/>
      <c r="B82" s="26">
        <f>'1. Studienberatung T.M.JJ'!B82</f>
        <v>0</v>
      </c>
      <c r="C82" s="576" t="b">
        <f t="shared" si="32"/>
        <v>0</v>
      </c>
      <c r="D82" s="380"/>
      <c r="E82" s="778" t="str">
        <f t="shared" ca="1" si="33"/>
        <v/>
      </c>
      <c r="F82" s="779"/>
      <c r="G82" s="87" t="str">
        <f t="shared" ca="1" si="34"/>
        <v/>
      </c>
      <c r="H82" s="87" t="str">
        <f t="shared" ca="1" si="35"/>
        <v/>
      </c>
      <c r="I82" s="87" t="str">
        <f t="shared" ca="1" si="36"/>
        <v/>
      </c>
      <c r="J82" s="379">
        <f t="shared" ca="1" si="37"/>
        <v>0</v>
      </c>
      <c r="K82" s="379">
        <f t="shared" ca="1" si="38"/>
        <v>0</v>
      </c>
      <c r="L82" s="379">
        <f t="shared" ca="1" si="39"/>
        <v>0</v>
      </c>
      <c r="M82" s="379">
        <f t="shared" ca="1" si="40"/>
        <v>0</v>
      </c>
      <c r="N82" s="230"/>
      <c r="O82" s="225">
        <f t="shared" ca="1" si="41"/>
        <v>0</v>
      </c>
      <c r="P82" s="225">
        <f t="shared" ca="1" si="42"/>
        <v>0</v>
      </c>
      <c r="Q82" s="225">
        <f t="shared" ca="1" si="43"/>
        <v>0</v>
      </c>
      <c r="R82" s="225">
        <f t="shared" ca="1" si="44"/>
        <v>0</v>
      </c>
      <c r="S82" s="32">
        <f t="shared" ca="1" si="52"/>
        <v>0</v>
      </c>
      <c r="T82" s="33">
        <f t="shared" ca="1" si="28"/>
        <v>0</v>
      </c>
      <c r="U82" s="33">
        <f t="shared" ca="1" si="53"/>
        <v>0</v>
      </c>
      <c r="V82" s="33"/>
      <c r="W82" s="231">
        <f t="shared" si="45"/>
        <v>0</v>
      </c>
      <c r="X82" s="51"/>
      <c r="Y82" s="51"/>
      <c r="Z82" s="51"/>
      <c r="AA82" s="51"/>
      <c r="AB82" s="51"/>
      <c r="AC82" s="576" t="b">
        <f t="shared" si="50"/>
        <v>0</v>
      </c>
      <c r="AD82" s="576" t="b">
        <f t="shared" si="51"/>
        <v>0</v>
      </c>
      <c r="AE82" s="583" t="b">
        <f t="shared" ca="1" si="30"/>
        <v>0</v>
      </c>
      <c r="AF82" s="583" t="b">
        <f t="shared" ca="1" si="46"/>
        <v>0</v>
      </c>
      <c r="AG82" s="583">
        <f t="shared" ca="1" si="47"/>
        <v>0</v>
      </c>
      <c r="AH82" s="581" t="b">
        <f t="shared" ca="1" si="31"/>
        <v>0</v>
      </c>
      <c r="AI82" s="584">
        <f t="shared" ca="1" si="48"/>
        <v>0</v>
      </c>
      <c r="AJ82" s="584" t="b">
        <f t="shared" ca="1" si="49"/>
        <v>0</v>
      </c>
      <c r="AK82" s="583" t="b">
        <f t="shared" ca="1" si="19"/>
        <v>0</v>
      </c>
      <c r="AL82" s="580" t="b">
        <f t="shared" ca="1" si="22"/>
        <v>0</v>
      </c>
      <c r="AM82" s="580" t="b">
        <f t="shared" ca="1" si="23"/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ht="15.7" hidden="1" customHeight="1" x14ac:dyDescent="0.3">
      <c r="A83" s="479"/>
      <c r="B83" s="26">
        <f>'1. Studienberatung T.M.JJ'!B83</f>
        <v>0</v>
      </c>
      <c r="C83" s="576" t="b">
        <f t="shared" si="32"/>
        <v>0</v>
      </c>
      <c r="D83" s="380"/>
      <c r="E83" s="778" t="str">
        <f t="shared" ca="1" si="33"/>
        <v/>
      </c>
      <c r="F83" s="779"/>
      <c r="G83" s="87" t="str">
        <f t="shared" ca="1" si="34"/>
        <v/>
      </c>
      <c r="H83" s="87" t="str">
        <f t="shared" ca="1" si="35"/>
        <v/>
      </c>
      <c r="I83" s="87" t="str">
        <f t="shared" ca="1" si="36"/>
        <v/>
      </c>
      <c r="J83" s="379">
        <f t="shared" ca="1" si="37"/>
        <v>0</v>
      </c>
      <c r="K83" s="379">
        <f t="shared" ca="1" si="38"/>
        <v>0</v>
      </c>
      <c r="L83" s="379">
        <f t="shared" ca="1" si="39"/>
        <v>0</v>
      </c>
      <c r="M83" s="379">
        <f t="shared" ca="1" si="40"/>
        <v>0</v>
      </c>
      <c r="N83" s="230"/>
      <c r="O83" s="225">
        <f t="shared" ca="1" si="41"/>
        <v>0</v>
      </c>
      <c r="P83" s="225">
        <f t="shared" ca="1" si="42"/>
        <v>0</v>
      </c>
      <c r="Q83" s="225">
        <f t="shared" ca="1" si="43"/>
        <v>0</v>
      </c>
      <c r="R83" s="225">
        <f t="shared" ca="1" si="44"/>
        <v>0</v>
      </c>
      <c r="S83" s="32">
        <f t="shared" ca="1" si="52"/>
        <v>0</v>
      </c>
      <c r="T83" s="33">
        <f t="shared" ca="1" si="28"/>
        <v>0</v>
      </c>
      <c r="U83" s="33">
        <f t="shared" ca="1" si="53"/>
        <v>0</v>
      </c>
      <c r="V83" s="33"/>
      <c r="W83" s="231">
        <f t="shared" si="45"/>
        <v>0</v>
      </c>
      <c r="X83" s="51"/>
      <c r="Y83" s="51"/>
      <c r="Z83" s="51"/>
      <c r="AA83" s="51"/>
      <c r="AB83" s="51"/>
      <c r="AC83" s="576" t="b">
        <f t="shared" si="50"/>
        <v>0</v>
      </c>
      <c r="AD83" s="576" t="b">
        <f t="shared" si="51"/>
        <v>0</v>
      </c>
      <c r="AE83" s="583" t="b">
        <f t="shared" ca="1" si="30"/>
        <v>0</v>
      </c>
      <c r="AF83" s="583" t="b">
        <f t="shared" ca="1" si="46"/>
        <v>0</v>
      </c>
      <c r="AG83" s="583">
        <f t="shared" ca="1" si="47"/>
        <v>0</v>
      </c>
      <c r="AH83" s="581" t="b">
        <f t="shared" ca="1" si="31"/>
        <v>0</v>
      </c>
      <c r="AI83" s="584">
        <f t="shared" ca="1" si="48"/>
        <v>0</v>
      </c>
      <c r="AJ83" s="584" t="b">
        <f t="shared" ca="1" si="49"/>
        <v>0</v>
      </c>
      <c r="AK83" s="583" t="b">
        <f t="shared" ca="1" si="19"/>
        <v>0</v>
      </c>
      <c r="AL83" s="580" t="b">
        <f t="shared" ca="1" si="22"/>
        <v>0</v>
      </c>
      <c r="AM83" s="580" t="b">
        <f t="shared" ca="1" si="23"/>
        <v>0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ht="15.7" customHeight="1" x14ac:dyDescent="0.3">
      <c r="A84" s="479"/>
      <c r="C84" s="71"/>
      <c r="D84" s="576"/>
      <c r="E84" s="775"/>
      <c r="F84" s="776"/>
      <c r="G84" s="89"/>
      <c r="H84" s="89"/>
      <c r="I84" s="89"/>
      <c r="J84" s="220"/>
      <c r="K84" s="220"/>
      <c r="L84" s="220"/>
      <c r="M84" s="220"/>
      <c r="N84" s="230"/>
      <c r="O84" s="226"/>
      <c r="P84" s="226"/>
      <c r="Q84" s="226"/>
      <c r="R84" s="226"/>
      <c r="S84" s="32">
        <f t="shared" si="52"/>
        <v>0</v>
      </c>
      <c r="T84" s="33">
        <f t="shared" si="28"/>
        <v>0</v>
      </c>
      <c r="U84" s="33">
        <f t="shared" si="53"/>
        <v>0</v>
      </c>
      <c r="V84" s="33"/>
      <c r="W84" s="51"/>
      <c r="X84" s="51"/>
      <c r="Y84" s="69"/>
      <c r="Z84" s="51"/>
      <c r="AA84" s="51"/>
      <c r="AB84" s="51"/>
      <c r="AC84" s="576"/>
      <c r="AD84" s="576"/>
      <c r="AF84" s="52"/>
      <c r="AG84" s="52"/>
      <c r="AH84"/>
      <c r="AI84"/>
      <c r="AJ84"/>
      <c r="AK84" s="52"/>
      <c r="AL84" s="52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ht="15.7" customHeight="1" x14ac:dyDescent="0.3">
      <c r="A85" s="479"/>
      <c r="C85" s="71"/>
      <c r="D85" s="576"/>
      <c r="E85" s="775"/>
      <c r="F85" s="776"/>
      <c r="G85" s="89"/>
      <c r="H85" s="89"/>
      <c r="I85" s="89"/>
      <c r="J85" s="220"/>
      <c r="K85" s="220"/>
      <c r="L85" s="220"/>
      <c r="M85" s="220"/>
      <c r="N85" s="230"/>
      <c r="O85" s="226"/>
      <c r="P85" s="226"/>
      <c r="Q85" s="226"/>
      <c r="R85" s="226"/>
      <c r="S85" s="32">
        <f t="shared" si="52"/>
        <v>0</v>
      </c>
      <c r="T85" s="33">
        <f t="shared" si="28"/>
        <v>0</v>
      </c>
      <c r="U85" s="33">
        <f t="shared" si="53"/>
        <v>0</v>
      </c>
      <c r="V85" s="33"/>
      <c r="W85" s="51"/>
      <c r="X85" s="51"/>
      <c r="Y85" s="69"/>
      <c r="Z85" s="51"/>
      <c r="AA85" s="51"/>
      <c r="AB85" s="51"/>
      <c r="AC85" s="576"/>
      <c r="AD85" s="576"/>
      <c r="AF85" s="52"/>
      <c r="AG85" s="52"/>
      <c r="AH85"/>
      <c r="AI85"/>
      <c r="AJ85"/>
      <c r="AK85" s="52"/>
      <c r="AL85" s="52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ht="15.7" customHeight="1" x14ac:dyDescent="0.3">
      <c r="A86" s="479"/>
      <c r="C86" s="71"/>
      <c r="D86" s="576"/>
      <c r="E86" s="775"/>
      <c r="F86" s="776"/>
      <c r="G86" s="89"/>
      <c r="H86" s="89"/>
      <c r="I86" s="89"/>
      <c r="J86" s="220"/>
      <c r="K86" s="220"/>
      <c r="L86" s="220"/>
      <c r="M86" s="220"/>
      <c r="N86" s="230"/>
      <c r="O86" s="226"/>
      <c r="P86" s="226"/>
      <c r="Q86" s="226"/>
      <c r="R86" s="226"/>
      <c r="S86" s="32">
        <f t="shared" si="52"/>
        <v>0</v>
      </c>
      <c r="T86" s="33">
        <f t="shared" si="28"/>
        <v>0</v>
      </c>
      <c r="U86" s="33">
        <f t="shared" si="53"/>
        <v>0</v>
      </c>
      <c r="V86" s="33"/>
      <c r="W86" s="51"/>
      <c r="X86" s="51"/>
      <c r="Y86" s="69"/>
      <c r="Z86" s="51"/>
      <c r="AA86" s="51"/>
      <c r="AB86" s="51"/>
      <c r="AC86" s="576"/>
      <c r="AD86" s="576"/>
      <c r="AF86" s="52"/>
      <c r="AG86" s="52"/>
      <c r="AH86"/>
      <c r="AI86"/>
      <c r="AJ86"/>
      <c r="AK86" s="52"/>
      <c r="AL86" s="52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ht="15.7" customHeight="1" x14ac:dyDescent="0.3">
      <c r="A87" s="479"/>
      <c r="C87" s="71"/>
      <c r="D87" s="576"/>
      <c r="E87" s="775"/>
      <c r="F87" s="776"/>
      <c r="G87" s="89"/>
      <c r="H87" s="89"/>
      <c r="I87" s="89"/>
      <c r="J87" s="220"/>
      <c r="K87" s="220"/>
      <c r="L87" s="220"/>
      <c r="M87" s="220"/>
      <c r="N87" s="230"/>
      <c r="O87" s="226"/>
      <c r="P87" s="226"/>
      <c r="Q87" s="226"/>
      <c r="R87" s="226"/>
      <c r="S87" s="32">
        <f t="shared" si="52"/>
        <v>0</v>
      </c>
      <c r="T87" s="33">
        <f t="shared" si="28"/>
        <v>0</v>
      </c>
      <c r="U87" s="33">
        <f t="shared" si="53"/>
        <v>0</v>
      </c>
      <c r="V87" s="33"/>
      <c r="W87" s="51"/>
      <c r="X87" s="51"/>
      <c r="Y87" s="69"/>
      <c r="Z87" s="69"/>
      <c r="AA87" s="69"/>
      <c r="AB87" s="51"/>
      <c r="AC87" s="576"/>
      <c r="AD87" s="576"/>
      <c r="AF87" s="52"/>
      <c r="AG87" s="52"/>
      <c r="AH87"/>
      <c r="AI87"/>
      <c r="AJ87"/>
      <c r="AK87" s="52"/>
      <c r="AL87" s="52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15.7" customHeight="1" x14ac:dyDescent="0.3">
      <c r="A88" s="479"/>
      <c r="C88" s="71"/>
      <c r="D88" s="576"/>
      <c r="E88" s="775"/>
      <c r="F88" s="776"/>
      <c r="G88" s="89"/>
      <c r="H88" s="89"/>
      <c r="I88" s="89"/>
      <c r="J88" s="220"/>
      <c r="K88" s="220"/>
      <c r="L88" s="220"/>
      <c r="M88" s="220"/>
      <c r="N88" s="230"/>
      <c r="O88" s="226"/>
      <c r="P88" s="226"/>
      <c r="Q88" s="226"/>
      <c r="R88" s="226"/>
      <c r="S88" s="32">
        <f t="shared" si="52"/>
        <v>0</v>
      </c>
      <c r="T88" s="33">
        <f t="shared" si="28"/>
        <v>0</v>
      </c>
      <c r="U88" s="33">
        <f t="shared" si="53"/>
        <v>0</v>
      </c>
      <c r="V88" s="33"/>
      <c r="W88" s="51"/>
      <c r="X88" s="51"/>
      <c r="Y88" s="51"/>
      <c r="Z88" s="51"/>
      <c r="AA88" s="51"/>
      <c r="AB88" s="51"/>
      <c r="AC88" s="576"/>
      <c r="AD88" s="576"/>
      <c r="AF88" s="52"/>
      <c r="AG88" s="52"/>
      <c r="AH88"/>
      <c r="AI88"/>
      <c r="AJ88"/>
      <c r="AK88" s="52"/>
      <c r="AL88" s="52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15.7" customHeight="1" x14ac:dyDescent="0.3">
      <c r="A89" s="479"/>
      <c r="C89" s="71"/>
      <c r="D89" s="576"/>
      <c r="E89" s="775"/>
      <c r="F89" s="776"/>
      <c r="G89" s="89"/>
      <c r="H89" s="89"/>
      <c r="I89" s="89"/>
      <c r="J89" s="220"/>
      <c r="K89" s="220"/>
      <c r="L89" s="220"/>
      <c r="M89" s="220"/>
      <c r="N89" s="230"/>
      <c r="O89" s="226"/>
      <c r="P89" s="226"/>
      <c r="Q89" s="226"/>
      <c r="R89" s="226"/>
      <c r="S89" s="32">
        <f t="shared" si="52"/>
        <v>0</v>
      </c>
      <c r="T89" s="33">
        <f t="shared" si="28"/>
        <v>0</v>
      </c>
      <c r="U89" s="33">
        <f t="shared" si="53"/>
        <v>0</v>
      </c>
      <c r="V89" s="33"/>
      <c r="W89" s="51"/>
      <c r="X89" s="51"/>
      <c r="Y89" s="51"/>
      <c r="Z89" s="51"/>
      <c r="AA89" s="51"/>
      <c r="AB89" s="51"/>
      <c r="AC89" s="576"/>
      <c r="AD89" s="576"/>
      <c r="AF89" s="52"/>
      <c r="AG89" s="52"/>
      <c r="AH89"/>
      <c r="AI89"/>
      <c r="AJ89"/>
      <c r="AK89" s="52"/>
      <c r="AL89" s="52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ht="15.7" customHeight="1" x14ac:dyDescent="0.3">
      <c r="A90" s="479"/>
      <c r="C90" s="71"/>
      <c r="D90" s="576"/>
      <c r="E90" s="775"/>
      <c r="F90" s="776"/>
      <c r="G90" s="89"/>
      <c r="H90" s="89"/>
      <c r="I90" s="89"/>
      <c r="J90" s="220"/>
      <c r="K90" s="220"/>
      <c r="L90" s="220"/>
      <c r="M90" s="220"/>
      <c r="N90" s="230"/>
      <c r="O90" s="226"/>
      <c r="P90" s="226"/>
      <c r="Q90" s="226"/>
      <c r="R90" s="226"/>
      <c r="S90" s="32">
        <f t="shared" si="52"/>
        <v>0</v>
      </c>
      <c r="T90" s="33">
        <f t="shared" si="28"/>
        <v>0</v>
      </c>
      <c r="U90" s="33">
        <f t="shared" si="53"/>
        <v>0</v>
      </c>
      <c r="V90" s="33"/>
      <c r="W90" s="51"/>
      <c r="X90" s="51"/>
      <c r="Y90" s="51"/>
      <c r="Z90" s="51"/>
      <c r="AA90" s="51"/>
      <c r="AB90" s="51"/>
      <c r="AC90" s="576"/>
      <c r="AD90" s="576"/>
      <c r="AF90" s="52"/>
      <c r="AG90" s="52"/>
      <c r="AH90"/>
      <c r="AI90"/>
      <c r="AJ90"/>
      <c r="AK90" s="52"/>
      <c r="AL90" s="52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ht="15.7" customHeight="1" x14ac:dyDescent="0.3">
      <c r="A91" s="479"/>
      <c r="C91" s="71"/>
      <c r="D91" s="576"/>
      <c r="E91" s="775"/>
      <c r="F91" s="776"/>
      <c r="G91" s="89"/>
      <c r="H91" s="89"/>
      <c r="I91" s="89"/>
      <c r="J91" s="220"/>
      <c r="K91" s="220"/>
      <c r="L91" s="220"/>
      <c r="M91" s="220"/>
      <c r="N91" s="230"/>
      <c r="O91" s="226"/>
      <c r="P91" s="226"/>
      <c r="Q91" s="226"/>
      <c r="R91" s="226"/>
      <c r="S91" s="32">
        <f t="shared" si="52"/>
        <v>0</v>
      </c>
      <c r="T91" s="33">
        <f t="shared" si="28"/>
        <v>0</v>
      </c>
      <c r="U91" s="33">
        <f t="shared" si="53"/>
        <v>0</v>
      </c>
      <c r="V91" s="33"/>
      <c r="W91" s="51"/>
      <c r="X91" s="51"/>
      <c r="Y91" s="51"/>
      <c r="Z91" s="51"/>
      <c r="AA91" s="51"/>
      <c r="AB91" s="51"/>
      <c r="AC91" s="576"/>
      <c r="AD91" s="576"/>
      <c r="AF91" s="52"/>
      <c r="AG91" s="52"/>
      <c r="AH91"/>
      <c r="AI91"/>
      <c r="AJ91"/>
      <c r="AK91" s="52"/>
      <c r="AL91" s="52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5.7" customHeight="1" x14ac:dyDescent="0.3">
      <c r="A92" s="479"/>
      <c r="C92" s="71"/>
      <c r="D92" s="576"/>
      <c r="E92" s="775"/>
      <c r="F92" s="776"/>
      <c r="G92" s="89"/>
      <c r="H92" s="89"/>
      <c r="I92" s="89"/>
      <c r="J92" s="220"/>
      <c r="K92" s="220"/>
      <c r="L92" s="220"/>
      <c r="M92" s="220"/>
      <c r="N92" s="230"/>
      <c r="O92" s="226"/>
      <c r="P92" s="226"/>
      <c r="Q92" s="226"/>
      <c r="R92" s="226"/>
      <c r="S92" s="32">
        <f t="shared" si="52"/>
        <v>0</v>
      </c>
      <c r="T92" s="33">
        <f t="shared" si="28"/>
        <v>0</v>
      </c>
      <c r="U92" s="33">
        <f t="shared" si="53"/>
        <v>0</v>
      </c>
      <c r="V92" s="33"/>
      <c r="W92" s="51"/>
      <c r="X92" s="51"/>
      <c r="Y92" s="51"/>
      <c r="Z92" s="51"/>
      <c r="AA92" s="51"/>
      <c r="AB92" s="51"/>
      <c r="AC92" s="576"/>
      <c r="AD92" s="576"/>
      <c r="AF92" s="52"/>
      <c r="AG92" s="52"/>
      <c r="AH92"/>
      <c r="AI92"/>
      <c r="AJ92"/>
      <c r="AK92" s="52"/>
      <c r="AL92" s="52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1:52" ht="15.7" customHeight="1" x14ac:dyDescent="0.3">
      <c r="A93" s="479"/>
      <c r="C93" s="71"/>
      <c r="D93" s="576"/>
      <c r="E93" s="775"/>
      <c r="F93" s="776"/>
      <c r="G93" s="89"/>
      <c r="H93" s="89"/>
      <c r="I93" s="89"/>
      <c r="J93" s="220"/>
      <c r="K93" s="220"/>
      <c r="L93" s="220"/>
      <c r="M93" s="220"/>
      <c r="N93" s="230"/>
      <c r="O93" s="226"/>
      <c r="P93" s="226"/>
      <c r="Q93" s="226"/>
      <c r="R93" s="226"/>
      <c r="S93" s="32">
        <f t="shared" si="52"/>
        <v>0</v>
      </c>
      <c r="T93" s="33">
        <f t="shared" si="28"/>
        <v>0</v>
      </c>
      <c r="U93" s="33">
        <f t="shared" si="53"/>
        <v>0</v>
      </c>
      <c r="V93" s="33"/>
      <c r="W93" s="51"/>
      <c r="X93" s="51"/>
      <c r="Y93" s="51"/>
      <c r="Z93" s="51"/>
      <c r="AA93" s="51"/>
      <c r="AB93" s="51"/>
      <c r="AC93" s="576"/>
      <c r="AD93" s="576"/>
      <c r="AF93" s="52"/>
      <c r="AG93" s="52"/>
      <c r="AH93"/>
      <c r="AI93"/>
      <c r="AJ93"/>
      <c r="AK93" s="52"/>
      <c r="AL93" s="52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ht="15.7" customHeight="1" x14ac:dyDescent="0.3">
      <c r="A94" s="479"/>
      <c r="C94" s="71"/>
      <c r="D94" s="576"/>
      <c r="E94" s="775"/>
      <c r="F94" s="776"/>
      <c r="G94" s="89"/>
      <c r="H94" s="89"/>
      <c r="I94" s="89"/>
      <c r="J94" s="220"/>
      <c r="K94" s="220"/>
      <c r="L94" s="220"/>
      <c r="M94" s="220"/>
      <c r="N94" s="230"/>
      <c r="O94" s="226"/>
      <c r="P94" s="226"/>
      <c r="Q94" s="226"/>
      <c r="R94" s="226"/>
      <c r="S94" s="32">
        <f t="shared" si="52"/>
        <v>0</v>
      </c>
      <c r="T94" s="33">
        <f t="shared" si="28"/>
        <v>0</v>
      </c>
      <c r="U94" s="33">
        <f t="shared" si="53"/>
        <v>0</v>
      </c>
      <c r="V94" s="33"/>
      <c r="W94" s="51"/>
      <c r="X94" s="51"/>
      <c r="Y94" s="51"/>
      <c r="Z94" s="51"/>
      <c r="AA94" s="51"/>
      <c r="AB94" s="51"/>
      <c r="AC94" s="576"/>
      <c r="AD94" s="576"/>
      <c r="AF94" s="52"/>
      <c r="AG94" s="52"/>
      <c r="AH94"/>
      <c r="AI94"/>
      <c r="AJ94"/>
      <c r="AK94" s="52"/>
      <c r="AL94" s="52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ht="15.7" customHeight="1" x14ac:dyDescent="0.3">
      <c r="A95" s="479"/>
      <c r="C95" s="71"/>
      <c r="D95" s="576"/>
      <c r="E95" s="775"/>
      <c r="F95" s="776"/>
      <c r="G95" s="89"/>
      <c r="H95" s="89"/>
      <c r="I95" s="89"/>
      <c r="J95" s="220"/>
      <c r="K95" s="220"/>
      <c r="L95" s="220"/>
      <c r="M95" s="220"/>
      <c r="N95" s="230"/>
      <c r="O95" s="226"/>
      <c r="P95" s="226"/>
      <c r="Q95" s="226"/>
      <c r="R95" s="226"/>
      <c r="S95" s="32">
        <f t="shared" si="52"/>
        <v>0</v>
      </c>
      <c r="T95" s="33">
        <f t="shared" si="28"/>
        <v>0</v>
      </c>
      <c r="U95" s="33">
        <f t="shared" si="53"/>
        <v>0</v>
      </c>
      <c r="V95" s="33"/>
      <c r="W95" s="51"/>
      <c r="X95" s="51"/>
      <c r="Y95" s="51"/>
      <c r="Z95" s="51"/>
      <c r="AA95" s="51"/>
      <c r="AB95" s="51"/>
      <c r="AC95" s="576"/>
      <c r="AD95" s="576"/>
      <c r="AF95" s="52"/>
      <c r="AG95" s="52"/>
      <c r="AH95"/>
      <c r="AI95"/>
      <c r="AJ95"/>
      <c r="AK95" s="52"/>
      <c r="AL95" s="52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ht="15.7" customHeight="1" x14ac:dyDescent="0.3">
      <c r="A96" s="479"/>
      <c r="C96" s="71"/>
      <c r="D96" s="576"/>
      <c r="E96" s="775"/>
      <c r="F96" s="776"/>
      <c r="G96" s="89"/>
      <c r="H96" s="89"/>
      <c r="I96" s="89"/>
      <c r="J96" s="220"/>
      <c r="K96" s="220"/>
      <c r="L96" s="220"/>
      <c r="M96" s="220"/>
      <c r="N96" s="230"/>
      <c r="O96" s="226"/>
      <c r="P96" s="226"/>
      <c r="Q96" s="226"/>
      <c r="R96" s="226"/>
      <c r="S96" s="32">
        <f t="shared" si="52"/>
        <v>0</v>
      </c>
      <c r="T96" s="33">
        <f t="shared" si="28"/>
        <v>0</v>
      </c>
      <c r="U96" s="33">
        <f t="shared" si="53"/>
        <v>0</v>
      </c>
      <c r="V96" s="33"/>
      <c r="W96" s="51"/>
      <c r="X96" s="51"/>
      <c r="Y96" s="51"/>
      <c r="Z96" s="51"/>
      <c r="AA96" s="51"/>
      <c r="AB96" s="51"/>
      <c r="AC96" s="576"/>
      <c r="AD96" s="576"/>
      <c r="AF96" s="52"/>
      <c r="AG96" s="52"/>
      <c r="AH96"/>
      <c r="AI96"/>
      <c r="AJ96"/>
      <c r="AK96" s="52"/>
      <c r="AL96" s="52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ht="15.7" customHeight="1" x14ac:dyDescent="0.3">
      <c r="A97" s="479"/>
      <c r="C97" s="71"/>
      <c r="D97" s="576"/>
      <c r="E97" s="775"/>
      <c r="F97" s="776"/>
      <c r="G97" s="89"/>
      <c r="H97" s="89"/>
      <c r="I97" s="89"/>
      <c r="J97" s="220"/>
      <c r="K97" s="220"/>
      <c r="L97" s="220"/>
      <c r="M97" s="220"/>
      <c r="N97" s="230"/>
      <c r="O97" s="226"/>
      <c r="P97" s="226"/>
      <c r="Q97" s="226"/>
      <c r="R97" s="226"/>
      <c r="S97" s="32">
        <f t="shared" si="52"/>
        <v>0</v>
      </c>
      <c r="T97" s="33">
        <f t="shared" si="28"/>
        <v>0</v>
      </c>
      <c r="U97" s="33">
        <f t="shared" si="53"/>
        <v>0</v>
      </c>
      <c r="V97" s="33"/>
      <c r="W97" s="51"/>
      <c r="X97" s="51"/>
      <c r="Y97" s="51"/>
      <c r="Z97" s="51"/>
      <c r="AA97" s="51"/>
      <c r="AB97" s="51"/>
      <c r="AC97" s="576"/>
      <c r="AD97" s="576"/>
      <c r="AF97" s="52"/>
      <c r="AG97" s="52"/>
      <c r="AH97"/>
      <c r="AI97"/>
      <c r="AJ97"/>
      <c r="AK97" s="52"/>
      <c r="AL97" s="52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ht="15.7" customHeight="1" x14ac:dyDescent="0.3">
      <c r="A98" s="479"/>
      <c r="C98" s="71"/>
      <c r="D98" s="576"/>
      <c r="E98" s="775"/>
      <c r="F98" s="776"/>
      <c r="G98" s="89"/>
      <c r="H98" s="89"/>
      <c r="I98" s="89"/>
      <c r="J98" s="220"/>
      <c r="K98" s="220"/>
      <c r="L98" s="220"/>
      <c r="M98" s="220"/>
      <c r="N98" s="230"/>
      <c r="O98" s="226"/>
      <c r="P98" s="226"/>
      <c r="Q98" s="226"/>
      <c r="R98" s="226"/>
      <c r="S98" s="32">
        <f t="shared" si="52"/>
        <v>0</v>
      </c>
      <c r="T98" s="33">
        <f t="shared" si="28"/>
        <v>0</v>
      </c>
      <c r="U98" s="33">
        <f t="shared" si="53"/>
        <v>0</v>
      </c>
      <c r="V98" s="33"/>
      <c r="W98" s="51"/>
      <c r="X98" s="51"/>
      <c r="Y98" s="51"/>
      <c r="Z98" s="51"/>
      <c r="AA98" s="51"/>
      <c r="AB98" s="51"/>
      <c r="AC98" s="576"/>
      <c r="AD98" s="576"/>
      <c r="AF98" s="52"/>
      <c r="AG98" s="52"/>
      <c r="AH98"/>
      <c r="AI98"/>
      <c r="AJ98"/>
      <c r="AK98" s="52"/>
      <c r="AL98" s="52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ht="15.7" customHeight="1" x14ac:dyDescent="0.3">
      <c r="A99" s="479"/>
      <c r="C99" s="71"/>
      <c r="D99" s="576"/>
      <c r="E99" s="775"/>
      <c r="F99" s="776"/>
      <c r="G99" s="89"/>
      <c r="H99" s="89"/>
      <c r="I99" s="89"/>
      <c r="J99" s="220"/>
      <c r="K99" s="220"/>
      <c r="L99" s="220"/>
      <c r="M99" s="220"/>
      <c r="N99" s="230"/>
      <c r="O99" s="226"/>
      <c r="P99" s="226"/>
      <c r="Q99" s="226"/>
      <c r="R99" s="226"/>
      <c r="S99" s="32">
        <f t="shared" si="52"/>
        <v>0</v>
      </c>
      <c r="T99" s="33">
        <f t="shared" si="28"/>
        <v>0</v>
      </c>
      <c r="U99" s="33">
        <f t="shared" si="53"/>
        <v>0</v>
      </c>
      <c r="V99" s="33"/>
      <c r="W99" s="51"/>
      <c r="X99" s="51"/>
      <c r="Y99" s="51"/>
      <c r="Z99" s="51"/>
      <c r="AA99" s="51"/>
      <c r="AB99" s="51"/>
      <c r="AC99" s="576"/>
      <c r="AD99" s="576"/>
      <c r="AF99" s="52"/>
      <c r="AG99" s="52"/>
      <c r="AH99"/>
      <c r="AI99"/>
      <c r="AJ99"/>
      <c r="AK99" s="52"/>
      <c r="AL99" s="52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ht="15.7" customHeight="1" x14ac:dyDescent="0.3">
      <c r="A100" s="479"/>
      <c r="C100" s="71"/>
      <c r="D100" s="576"/>
      <c r="E100" s="775"/>
      <c r="F100" s="776"/>
      <c r="G100" s="89"/>
      <c r="H100" s="89"/>
      <c r="I100" s="89"/>
      <c r="J100" s="220"/>
      <c r="K100" s="220"/>
      <c r="L100" s="220"/>
      <c r="M100" s="220"/>
      <c r="N100" s="230"/>
      <c r="O100" s="226"/>
      <c r="P100" s="226"/>
      <c r="Q100" s="226"/>
      <c r="R100" s="226"/>
      <c r="S100" s="32">
        <f t="shared" si="52"/>
        <v>0</v>
      </c>
      <c r="T100" s="33">
        <f t="shared" si="28"/>
        <v>0</v>
      </c>
      <c r="U100" s="33">
        <f t="shared" si="53"/>
        <v>0</v>
      </c>
      <c r="V100" s="33"/>
      <c r="W100" s="51"/>
      <c r="X100" s="51"/>
      <c r="Y100" s="51"/>
      <c r="Z100" s="51"/>
      <c r="AA100" s="51"/>
      <c r="AB100" s="51"/>
      <c r="AC100" s="576"/>
      <c r="AD100" s="576"/>
      <c r="AF100" s="52"/>
      <c r="AG100" s="52"/>
      <c r="AH100"/>
      <c r="AI100"/>
      <c r="AJ100"/>
      <c r="AK100" s="52"/>
      <c r="AL100" s="52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ht="15.7" customHeight="1" x14ac:dyDescent="0.3">
      <c r="A101" s="479"/>
      <c r="C101" s="71"/>
      <c r="D101" s="576"/>
      <c r="E101" s="775"/>
      <c r="F101" s="776"/>
      <c r="G101" s="89"/>
      <c r="H101" s="89"/>
      <c r="I101" s="89"/>
      <c r="J101" s="220"/>
      <c r="K101" s="220"/>
      <c r="L101" s="220"/>
      <c r="M101" s="220"/>
      <c r="N101" s="230"/>
      <c r="O101" s="226"/>
      <c r="P101" s="226"/>
      <c r="Q101" s="226"/>
      <c r="R101" s="226"/>
      <c r="S101" s="32">
        <f t="shared" si="52"/>
        <v>0</v>
      </c>
      <c r="T101" s="33">
        <f t="shared" si="28"/>
        <v>0</v>
      </c>
      <c r="U101" s="33">
        <f t="shared" si="53"/>
        <v>0</v>
      </c>
      <c r="V101" s="33"/>
      <c r="W101" s="51"/>
      <c r="X101" s="51"/>
      <c r="Y101" s="51"/>
      <c r="Z101" s="51"/>
      <c r="AA101" s="51"/>
      <c r="AB101" s="51"/>
      <c r="AC101" s="576"/>
      <c r="AD101" s="576"/>
      <c r="AF101" s="52"/>
      <c r="AG101" s="52"/>
      <c r="AH101"/>
      <c r="AI101"/>
      <c r="AJ101"/>
      <c r="AK101" s="52"/>
      <c r="AL101" s="52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ht="15.7" customHeight="1" x14ac:dyDescent="0.3">
      <c r="A102" s="479"/>
      <c r="C102" s="71"/>
      <c r="D102" s="576"/>
      <c r="E102" s="775"/>
      <c r="F102" s="776"/>
      <c r="G102" s="89"/>
      <c r="H102" s="89"/>
      <c r="I102" s="89"/>
      <c r="J102" s="220"/>
      <c r="K102" s="220"/>
      <c r="L102" s="220"/>
      <c r="M102" s="220"/>
      <c r="N102" s="230"/>
      <c r="O102" s="226"/>
      <c r="P102" s="226"/>
      <c r="Q102" s="226"/>
      <c r="R102" s="226"/>
      <c r="S102" s="32">
        <f t="shared" si="52"/>
        <v>0</v>
      </c>
      <c r="T102" s="33">
        <f t="shared" si="28"/>
        <v>0</v>
      </c>
      <c r="U102" s="33">
        <f t="shared" si="53"/>
        <v>0</v>
      </c>
      <c r="V102" s="33"/>
      <c r="W102" s="51"/>
      <c r="X102" s="51"/>
      <c r="Y102" s="51"/>
      <c r="Z102" s="51"/>
      <c r="AA102" s="51"/>
      <c r="AB102" s="51"/>
      <c r="AC102" s="576"/>
      <c r="AD102" s="576"/>
      <c r="AF102" s="52"/>
      <c r="AG102" s="52"/>
      <c r="AH102"/>
      <c r="AI102"/>
      <c r="AJ102"/>
      <c r="AK102" s="52"/>
      <c r="AL102" s="52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ht="15.7" customHeight="1" x14ac:dyDescent="0.3">
      <c r="A103" s="479"/>
      <c r="C103" s="71"/>
      <c r="D103" s="576"/>
      <c r="E103" s="775"/>
      <c r="F103" s="776"/>
      <c r="G103" s="89"/>
      <c r="H103" s="89"/>
      <c r="I103" s="89"/>
      <c r="J103" s="220"/>
      <c r="K103" s="220"/>
      <c r="L103" s="220"/>
      <c r="M103" s="220"/>
      <c r="N103" s="230"/>
      <c r="O103" s="226"/>
      <c r="P103" s="226"/>
      <c r="Q103" s="226"/>
      <c r="R103" s="226"/>
      <c r="S103" s="32">
        <f t="shared" si="52"/>
        <v>0</v>
      </c>
      <c r="T103" s="33">
        <f t="shared" si="28"/>
        <v>0</v>
      </c>
      <c r="U103" s="33">
        <f t="shared" si="53"/>
        <v>0</v>
      </c>
      <c r="V103" s="33"/>
      <c r="W103" s="51"/>
      <c r="X103" s="51"/>
      <c r="Y103" s="51"/>
      <c r="Z103" s="51"/>
      <c r="AA103" s="51"/>
      <c r="AB103" s="51"/>
      <c r="AC103" s="51"/>
      <c r="AD103" s="51"/>
      <c r="AF103" s="52"/>
      <c r="AG103" s="52"/>
      <c r="AH103"/>
      <c r="AI103"/>
      <c r="AJ103"/>
      <c r="AK103" s="52"/>
      <c r="AL103" s="52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ht="15.7" customHeight="1" x14ac:dyDescent="0.3">
      <c r="A104" s="479"/>
      <c r="C104" s="71"/>
      <c r="D104" s="576"/>
      <c r="E104" s="775"/>
      <c r="F104" s="776"/>
      <c r="G104" s="89"/>
      <c r="H104" s="89"/>
      <c r="I104" s="89"/>
      <c r="J104" s="220"/>
      <c r="K104" s="220"/>
      <c r="L104" s="220"/>
      <c r="M104" s="220"/>
      <c r="N104" s="230"/>
      <c r="O104" s="226"/>
      <c r="P104" s="226"/>
      <c r="Q104" s="226"/>
      <c r="R104" s="226"/>
      <c r="S104" s="32">
        <f t="shared" si="52"/>
        <v>0</v>
      </c>
      <c r="T104" s="33">
        <f t="shared" si="28"/>
        <v>0</v>
      </c>
      <c r="U104" s="33">
        <f t="shared" si="53"/>
        <v>0</v>
      </c>
      <c r="V104" s="33"/>
      <c r="W104" s="51"/>
      <c r="X104" s="51"/>
      <c r="Y104" s="51"/>
      <c r="Z104" s="51"/>
      <c r="AA104" s="51"/>
      <c r="AB104" s="51"/>
      <c r="AC104" s="51"/>
      <c r="AD104" s="51"/>
      <c r="AF104" s="52"/>
      <c r="AG104" s="52"/>
      <c r="AH104"/>
      <c r="AI104"/>
      <c r="AJ104"/>
      <c r="AK104" s="52"/>
      <c r="AL104" s="52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ht="15.7" customHeight="1" x14ac:dyDescent="0.3">
      <c r="A105" s="479"/>
      <c r="C105" s="71"/>
      <c r="D105" s="576"/>
      <c r="E105" s="775"/>
      <c r="F105" s="776"/>
      <c r="G105" s="89"/>
      <c r="H105" s="89"/>
      <c r="I105" s="89"/>
      <c r="J105" s="220"/>
      <c r="K105" s="220"/>
      <c r="L105" s="220"/>
      <c r="M105" s="220"/>
      <c r="N105" s="230"/>
      <c r="O105" s="226"/>
      <c r="P105" s="226"/>
      <c r="Q105" s="226"/>
      <c r="R105" s="226"/>
      <c r="S105" s="32">
        <f t="shared" si="52"/>
        <v>0</v>
      </c>
      <c r="T105" s="33">
        <f t="shared" ref="T105:T112" si="54">IF(S105&gt;0, 1, 0)</f>
        <v>0</v>
      </c>
      <c r="U105" s="33">
        <f t="shared" si="53"/>
        <v>0</v>
      </c>
      <c r="V105" s="33"/>
      <c r="W105" s="51"/>
      <c r="X105" s="51"/>
      <c r="Y105" s="51"/>
      <c r="Z105" s="51"/>
      <c r="AA105" s="51"/>
      <c r="AB105" s="51"/>
      <c r="AC105" s="51"/>
      <c r="AD105" s="51"/>
      <c r="AF105" s="52"/>
      <c r="AG105" s="52"/>
      <c r="AH105"/>
      <c r="AI105"/>
      <c r="AJ105"/>
      <c r="AK105" s="52"/>
      <c r="AL105" s="52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5.7" customHeight="1" x14ac:dyDescent="0.3">
      <c r="A106" s="479"/>
      <c r="C106" s="71"/>
      <c r="D106" s="576"/>
      <c r="E106" s="775"/>
      <c r="F106" s="776"/>
      <c r="G106" s="89"/>
      <c r="H106" s="89"/>
      <c r="I106" s="89"/>
      <c r="J106" s="220"/>
      <c r="K106" s="220"/>
      <c r="L106" s="220"/>
      <c r="M106" s="220"/>
      <c r="N106" s="230"/>
      <c r="O106" s="226"/>
      <c r="P106" s="226"/>
      <c r="Q106" s="226"/>
      <c r="R106" s="226"/>
      <c r="S106" s="32">
        <f t="shared" si="52"/>
        <v>0</v>
      </c>
      <c r="T106" s="33">
        <f t="shared" si="54"/>
        <v>0</v>
      </c>
      <c r="U106" s="33">
        <f t="shared" si="53"/>
        <v>0</v>
      </c>
      <c r="V106" s="33"/>
      <c r="W106" s="51"/>
      <c r="X106" s="51"/>
      <c r="Y106" s="51"/>
      <c r="Z106" s="51"/>
      <c r="AA106" s="51"/>
      <c r="AB106" s="51"/>
      <c r="AC106" s="51"/>
      <c r="AD106" s="51"/>
      <c r="AF106" s="52"/>
      <c r="AG106" s="52"/>
      <c r="AH106"/>
      <c r="AI106"/>
      <c r="AJ106"/>
      <c r="AK106" s="52"/>
      <c r="AL106" s="52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1:52" ht="15.7" customHeight="1" x14ac:dyDescent="0.3">
      <c r="A107" s="479"/>
      <c r="C107" s="71"/>
      <c r="D107" s="576"/>
      <c r="E107" s="775"/>
      <c r="F107" s="776"/>
      <c r="G107" s="89"/>
      <c r="H107" s="89"/>
      <c r="I107" s="89"/>
      <c r="J107" s="220"/>
      <c r="K107" s="220"/>
      <c r="L107" s="220"/>
      <c r="M107" s="220"/>
      <c r="N107" s="230"/>
      <c r="O107" s="226"/>
      <c r="P107" s="226"/>
      <c r="Q107" s="226"/>
      <c r="R107" s="226"/>
      <c r="S107" s="32">
        <f t="shared" si="52"/>
        <v>0</v>
      </c>
      <c r="T107" s="33">
        <f t="shared" si="54"/>
        <v>0</v>
      </c>
      <c r="U107" s="33">
        <f t="shared" si="53"/>
        <v>0</v>
      </c>
      <c r="V107" s="33"/>
      <c r="W107" s="51"/>
      <c r="X107" s="51"/>
      <c r="Y107" s="51"/>
      <c r="Z107" s="51"/>
      <c r="AA107" s="51"/>
      <c r="AB107" s="51"/>
      <c r="AC107" s="51"/>
      <c r="AD107" s="51"/>
      <c r="AF107" s="52"/>
      <c r="AG107" s="52"/>
      <c r="AH107"/>
      <c r="AI107"/>
      <c r="AJ107"/>
      <c r="AK107" s="52"/>
      <c r="AL107" s="52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1:52" ht="15.7" customHeight="1" x14ac:dyDescent="0.3">
      <c r="A108" s="479"/>
      <c r="C108" s="71"/>
      <c r="D108" s="576"/>
      <c r="E108" s="775"/>
      <c r="F108" s="776"/>
      <c r="G108" s="89"/>
      <c r="H108" s="89"/>
      <c r="I108" s="89"/>
      <c r="J108" s="220"/>
      <c r="K108" s="220"/>
      <c r="L108" s="220"/>
      <c r="M108" s="220"/>
      <c r="N108" s="230"/>
      <c r="O108" s="226"/>
      <c r="P108" s="226"/>
      <c r="Q108" s="226"/>
      <c r="R108" s="226"/>
      <c r="S108" s="32">
        <f t="shared" si="52"/>
        <v>0</v>
      </c>
      <c r="T108" s="33">
        <f t="shared" si="54"/>
        <v>0</v>
      </c>
      <c r="U108" s="33">
        <f t="shared" si="53"/>
        <v>0</v>
      </c>
      <c r="V108" s="33"/>
      <c r="W108" s="51"/>
      <c r="X108" s="51"/>
      <c r="Y108" s="51"/>
      <c r="Z108" s="51"/>
      <c r="AA108" s="51"/>
      <c r="AB108" s="51"/>
      <c r="AC108" s="51"/>
      <c r="AD108" s="51"/>
      <c r="AF108" s="52"/>
      <c r="AG108" s="52"/>
      <c r="AH108"/>
      <c r="AI108"/>
      <c r="AJ108"/>
      <c r="AK108" s="52"/>
      <c r="AL108" s="52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1:52" ht="15.7" customHeight="1" x14ac:dyDescent="0.3">
      <c r="A109" s="479"/>
      <c r="C109" s="71"/>
      <c r="D109" s="576"/>
      <c r="E109" s="775"/>
      <c r="F109" s="776"/>
      <c r="G109" s="89"/>
      <c r="H109" s="89"/>
      <c r="I109" s="89"/>
      <c r="J109" s="220"/>
      <c r="K109" s="220"/>
      <c r="L109" s="220"/>
      <c r="M109" s="220"/>
      <c r="N109" s="230"/>
      <c r="O109" s="226"/>
      <c r="P109" s="226"/>
      <c r="Q109" s="226"/>
      <c r="R109" s="226"/>
      <c r="S109" s="32">
        <f t="shared" si="52"/>
        <v>0</v>
      </c>
      <c r="T109" s="33">
        <f t="shared" si="54"/>
        <v>0</v>
      </c>
      <c r="U109" s="33">
        <f t="shared" si="53"/>
        <v>0</v>
      </c>
      <c r="V109" s="33"/>
      <c r="W109" s="51"/>
      <c r="X109" s="51"/>
      <c r="Y109" s="51"/>
      <c r="Z109" s="51"/>
      <c r="AA109" s="51"/>
      <c r="AB109" s="51"/>
      <c r="AC109" s="51"/>
      <c r="AD109" s="51"/>
      <c r="AF109" s="52"/>
      <c r="AG109" s="52"/>
      <c r="AH109"/>
      <c r="AI109"/>
      <c r="AJ109"/>
      <c r="AK109" s="52"/>
      <c r="AL109" s="52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1:52" ht="15.7" customHeight="1" x14ac:dyDescent="0.3">
      <c r="A110" s="479"/>
      <c r="C110" s="71"/>
      <c r="D110" s="576"/>
      <c r="E110" s="775"/>
      <c r="F110" s="776"/>
      <c r="G110" s="89"/>
      <c r="H110" s="89"/>
      <c r="I110" s="89"/>
      <c r="J110" s="220"/>
      <c r="K110" s="220"/>
      <c r="L110" s="220"/>
      <c r="M110" s="220"/>
      <c r="N110" s="230"/>
      <c r="O110" s="226"/>
      <c r="P110" s="226"/>
      <c r="Q110" s="226"/>
      <c r="R110" s="226"/>
      <c r="S110" s="32">
        <f>SUM(J110:M110)*N110</f>
        <v>0</v>
      </c>
      <c r="T110" s="33">
        <f t="shared" si="54"/>
        <v>0</v>
      </c>
      <c r="U110" s="33">
        <f>T110*SUM(J110:M110)</f>
        <v>0</v>
      </c>
      <c r="V110" s="33"/>
      <c r="W110" s="51"/>
      <c r="X110" s="51"/>
      <c r="Y110" s="51"/>
      <c r="Z110" s="51"/>
      <c r="AA110" s="51"/>
      <c r="AB110" s="51"/>
      <c r="AC110" s="51"/>
      <c r="AD110" s="51"/>
      <c r="AF110" s="52"/>
      <c r="AG110" s="52"/>
      <c r="AH110"/>
      <c r="AI110"/>
      <c r="AJ110"/>
      <c r="AK110" s="52"/>
      <c r="AL110" s="52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1:52" ht="15.7" customHeight="1" x14ac:dyDescent="0.3">
      <c r="A111" s="479"/>
      <c r="C111" s="71"/>
      <c r="D111" s="576"/>
      <c r="E111" s="775"/>
      <c r="F111" s="776"/>
      <c r="G111" s="89"/>
      <c r="H111" s="89"/>
      <c r="I111" s="89"/>
      <c r="J111" s="220"/>
      <c r="K111" s="220"/>
      <c r="L111" s="220"/>
      <c r="M111" s="220"/>
      <c r="N111" s="230"/>
      <c r="O111" s="226"/>
      <c r="P111" s="226"/>
      <c r="Q111" s="226"/>
      <c r="R111" s="226"/>
      <c r="S111" s="32">
        <f>SUM(J111:M111)*N111</f>
        <v>0</v>
      </c>
      <c r="T111" s="33">
        <f t="shared" si="54"/>
        <v>0</v>
      </c>
      <c r="U111" s="33">
        <f>T111*SUM(J111:M111)</f>
        <v>0</v>
      </c>
      <c r="V111" s="33"/>
      <c r="W111" s="51"/>
      <c r="X111" s="51"/>
      <c r="Y111" s="51"/>
      <c r="Z111" s="51"/>
      <c r="AA111" s="51"/>
      <c r="AB111" s="51"/>
      <c r="AC111" s="51"/>
      <c r="AD111" s="51"/>
      <c r="AF111" s="52"/>
      <c r="AG111" s="52"/>
      <c r="AH111"/>
      <c r="AI111"/>
      <c r="AJ111"/>
      <c r="AK111" s="52"/>
      <c r="AL111" s="52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1:52" ht="15.7" customHeight="1" x14ac:dyDescent="0.3">
      <c r="A112" s="479"/>
      <c r="C112" s="71"/>
      <c r="D112" s="576"/>
      <c r="E112" s="775"/>
      <c r="F112" s="776"/>
      <c r="G112" s="89"/>
      <c r="H112" s="89"/>
      <c r="I112" s="89"/>
      <c r="J112" s="220"/>
      <c r="K112" s="220"/>
      <c r="L112" s="220"/>
      <c r="M112" s="220"/>
      <c r="N112" s="230"/>
      <c r="O112" s="226"/>
      <c r="P112" s="226"/>
      <c r="Q112" s="226"/>
      <c r="R112" s="226"/>
      <c r="S112" s="32">
        <f>SUM(J112:M112)*N112</f>
        <v>0</v>
      </c>
      <c r="T112" s="33">
        <f t="shared" si="54"/>
        <v>0</v>
      </c>
      <c r="U112" s="33">
        <f>T112*SUM(J112:M112)</f>
        <v>0</v>
      </c>
      <c r="V112" s="33"/>
      <c r="W112" s="51"/>
      <c r="X112" s="51"/>
      <c r="Y112" s="51"/>
      <c r="Z112" s="51"/>
      <c r="AA112" s="51"/>
      <c r="AB112" s="51"/>
      <c r="AC112" s="51"/>
      <c r="AD112" s="51"/>
      <c r="AF112" s="52"/>
      <c r="AG112" s="52"/>
      <c r="AH112"/>
      <c r="AI112"/>
      <c r="AJ112"/>
      <c r="AK112" s="52"/>
      <c r="AL112" s="52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3:52" ht="15.7" customHeight="1" x14ac:dyDescent="0.3">
      <c r="C113" s="71"/>
      <c r="D113" s="71"/>
      <c r="F113" s="92"/>
      <c r="G113" s="92"/>
      <c r="H113" s="92"/>
      <c r="I113" s="383" t="s">
        <v>83</v>
      </c>
      <c r="J113" s="221">
        <f ca="1">SUM(J47:J112)</f>
        <v>0</v>
      </c>
      <c r="K113" s="221">
        <f ca="1">SUM(K47:K112)</f>
        <v>0</v>
      </c>
      <c r="L113" s="221">
        <f ca="1">SUM(L47:L112)</f>
        <v>0</v>
      </c>
      <c r="M113" s="221">
        <f ca="1">SUM(M47:M112)</f>
        <v>0</v>
      </c>
      <c r="N113" s="31" t="s">
        <v>83</v>
      </c>
      <c r="O113" s="221">
        <f ca="1">SUM(O41:O112)</f>
        <v>0</v>
      </c>
      <c r="P113" s="221">
        <f ca="1">SUM(P41:P112)</f>
        <v>0</v>
      </c>
      <c r="Q113" s="221">
        <f ca="1">SUM(Q41:Q112)</f>
        <v>0</v>
      </c>
      <c r="R113" s="221">
        <f ca="1">SUM(R41:R112)</f>
        <v>0</v>
      </c>
      <c r="S113" s="37">
        <f ca="1">SUM(S41:S112)</f>
        <v>0</v>
      </c>
      <c r="T113" s="384" t="s">
        <v>83</v>
      </c>
      <c r="U113" s="56">
        <f ca="1">SUM(U41:U112)</f>
        <v>0</v>
      </c>
      <c r="V113" s="34"/>
      <c r="W113" s="51"/>
      <c r="X113" s="51"/>
      <c r="Y113" s="51"/>
      <c r="Z113" s="51"/>
      <c r="AA113" s="51"/>
      <c r="AB113" s="51"/>
      <c r="AC113" s="51"/>
      <c r="AD113" s="51"/>
      <c r="AF113" s="52"/>
      <c r="AG113" s="52"/>
      <c r="AH113"/>
      <c r="AI113"/>
      <c r="AJ113"/>
      <c r="AK113" s="52"/>
      <c r="AL113" s="52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3:52" ht="15.7" customHeight="1" x14ac:dyDescent="0.3">
      <c r="C114" s="71"/>
      <c r="D114" s="71"/>
      <c r="E114" s="8"/>
      <c r="F114" s="93"/>
      <c r="G114" s="93"/>
      <c r="H114" s="93"/>
      <c r="I114" s="93"/>
      <c r="J114" s="222"/>
      <c r="K114" s="222"/>
      <c r="L114" s="223" t="s">
        <v>83</v>
      </c>
      <c r="M114" s="224">
        <f ca="1">SUM(J113:M113)</f>
        <v>0</v>
      </c>
      <c r="N114" s="93"/>
      <c r="O114" s="222"/>
      <c r="P114" s="227"/>
      <c r="Q114" s="223" t="s">
        <v>83</v>
      </c>
      <c r="R114" s="224">
        <f ca="1">SUM(O113:R113)</f>
        <v>0</v>
      </c>
      <c r="S114" s="8"/>
      <c r="T114" s="8"/>
      <c r="U114" s="35"/>
      <c r="V114" s="35"/>
      <c r="W114" s="51"/>
      <c r="X114" s="51"/>
      <c r="Y114" s="51"/>
      <c r="Z114" s="51"/>
      <c r="AA114" s="51"/>
      <c r="AB114" s="51"/>
      <c r="AC114" s="51"/>
      <c r="AD114" s="51"/>
      <c r="AF114" s="52"/>
      <c r="AG114" s="52"/>
      <c r="AH114"/>
      <c r="AI114"/>
      <c r="AJ114"/>
      <c r="AK114" s="52"/>
      <c r="AL114" s="52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3:52" ht="15.7" customHeight="1" x14ac:dyDescent="0.3">
      <c r="C115" s="71"/>
      <c r="D115" s="71"/>
      <c r="E115" s="8"/>
      <c r="F115" s="8"/>
      <c r="G115" s="8"/>
      <c r="H115" s="8"/>
      <c r="I115" s="8"/>
      <c r="J115" s="8"/>
      <c r="K115" s="8"/>
      <c r="L115" s="30"/>
      <c r="M115" s="36"/>
      <c r="N115" s="8"/>
      <c r="O115" s="8"/>
      <c r="P115" s="8"/>
      <c r="Q115" s="30"/>
      <c r="R115" s="36"/>
      <c r="S115" s="8"/>
      <c r="T115" s="8"/>
      <c r="U115" s="35"/>
      <c r="V115" s="35"/>
      <c r="W115" s="51"/>
      <c r="X115" s="51"/>
      <c r="Y115" s="51"/>
      <c r="Z115" s="51"/>
      <c r="AA115" s="51"/>
      <c r="AB115" s="51"/>
      <c r="AC115" s="51"/>
      <c r="AD115" s="51"/>
      <c r="AF115" s="52"/>
      <c r="AG115" s="52"/>
      <c r="AH115"/>
      <c r="AI115"/>
      <c r="AJ115"/>
      <c r="AK115" s="52"/>
      <c r="AL115" s="52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3:52" ht="15.7" customHeight="1" x14ac:dyDescent="0.3">
      <c r="C116" s="70"/>
      <c r="D116" s="7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1"/>
      <c r="X116" s="51"/>
      <c r="Y116" s="51"/>
      <c r="Z116" s="51"/>
      <c r="AA116" s="51"/>
      <c r="AB116" s="51"/>
      <c r="AC116" s="51"/>
      <c r="AD116" s="51"/>
      <c r="AF116" s="51"/>
      <c r="AG116" s="51"/>
      <c r="AJ116"/>
      <c r="AK116" s="51"/>
      <c r="AL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3:52" ht="15.7" customHeight="1" x14ac:dyDescent="0.3">
      <c r="C117" s="70"/>
      <c r="D117" s="7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51"/>
      <c r="X117" s="51"/>
      <c r="Y117" s="51"/>
      <c r="Z117" s="51"/>
      <c r="AA117" s="51"/>
      <c r="AB117" s="51"/>
      <c r="AC117" s="51"/>
      <c r="AD117" s="51"/>
      <c r="AF117" s="51"/>
      <c r="AG117" s="51"/>
      <c r="AK117" s="51"/>
      <c r="AL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3:52" ht="15.7" customHeight="1" x14ac:dyDescent="0.3">
      <c r="C118" s="70"/>
      <c r="D118" s="7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51"/>
      <c r="X118" s="51"/>
      <c r="Y118" s="51"/>
      <c r="Z118" s="51"/>
      <c r="AA118" s="51"/>
      <c r="AB118" s="51"/>
      <c r="AC118" s="51"/>
      <c r="AD118" s="51"/>
      <c r="AF118" s="51"/>
      <c r="AG118" s="51"/>
      <c r="AK118" s="51"/>
      <c r="AL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3:52" ht="15.7" customHeight="1" x14ac:dyDescent="0.3">
      <c r="C119" s="70"/>
      <c r="D119" s="70"/>
      <c r="E119" s="8"/>
      <c r="F119" s="30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1"/>
      <c r="X119" s="51"/>
      <c r="Y119" s="51"/>
      <c r="Z119" s="51"/>
      <c r="AA119" s="51"/>
      <c r="AB119" s="51"/>
      <c r="AC119" s="51"/>
      <c r="AD119" s="51"/>
      <c r="AF119" s="51"/>
      <c r="AG119" s="51"/>
      <c r="AK119" s="51"/>
      <c r="AL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3:52" ht="15.7" customHeight="1" x14ac:dyDescent="0.3">
      <c r="C120" s="70"/>
      <c r="D120" s="70"/>
      <c r="E120" s="8"/>
      <c r="F120" s="30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1"/>
      <c r="X120" s="51"/>
      <c r="Y120" s="51"/>
      <c r="Z120" s="51"/>
      <c r="AA120" s="51"/>
      <c r="AB120" s="51"/>
      <c r="AC120" s="51"/>
      <c r="AD120" s="51"/>
      <c r="AF120" s="51"/>
      <c r="AG120" s="51"/>
      <c r="AK120" s="51"/>
      <c r="AL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3:52" ht="15.7" customHeight="1" x14ac:dyDescent="0.3">
      <c r="C121" s="70"/>
      <c r="D121" s="70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51"/>
      <c r="X121" s="51"/>
      <c r="Y121" s="51"/>
      <c r="Z121" s="51"/>
      <c r="AA121" s="51"/>
      <c r="AB121" s="51"/>
      <c r="AC121" s="51"/>
      <c r="AD121" s="51"/>
      <c r="AF121" s="51"/>
      <c r="AG121" s="51"/>
      <c r="AK121" s="51"/>
      <c r="AL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3:52" ht="15.7" customHeight="1" x14ac:dyDescent="0.3">
      <c r="C122" s="70"/>
      <c r="D122" s="7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W122" s="51"/>
      <c r="X122" s="51"/>
      <c r="Y122" s="51"/>
      <c r="Z122" s="51"/>
      <c r="AA122" s="51"/>
      <c r="AB122" s="51"/>
      <c r="AC122" s="51"/>
      <c r="AD122" s="51"/>
      <c r="AF122" s="51"/>
      <c r="AG122" s="51"/>
      <c r="AK122" s="51"/>
      <c r="AL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3:52" ht="15.7" customHeight="1" x14ac:dyDescent="0.3">
      <c r="C123" s="70"/>
      <c r="D123" s="7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W123" s="51"/>
      <c r="X123" s="51"/>
      <c r="Y123" s="51"/>
      <c r="Z123" s="51"/>
      <c r="AA123" s="51"/>
      <c r="AB123" s="51"/>
      <c r="AC123" s="51"/>
      <c r="AD123" s="51"/>
      <c r="AF123" s="51"/>
      <c r="AG123" s="51"/>
      <c r="AK123" s="51"/>
      <c r="AL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3:52" ht="15.7" customHeight="1" x14ac:dyDescent="0.3">
      <c r="C124" s="70"/>
      <c r="D124" s="7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W124" s="51"/>
      <c r="X124" s="51"/>
      <c r="Y124" s="51"/>
      <c r="Z124" s="51"/>
      <c r="AA124" s="51"/>
      <c r="AB124" s="51"/>
      <c r="AC124" s="51"/>
      <c r="AD124" s="51"/>
      <c r="AF124" s="51"/>
      <c r="AG124" s="51"/>
      <c r="AK124" s="51"/>
      <c r="AL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3:52" ht="15.7" customHeight="1" x14ac:dyDescent="0.3">
      <c r="C125" s="70"/>
      <c r="D125" s="7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W125" s="51"/>
      <c r="X125" s="51"/>
      <c r="Y125" s="51"/>
      <c r="Z125" s="51"/>
      <c r="AA125" s="51"/>
      <c r="AB125" s="51"/>
      <c r="AC125" s="51"/>
      <c r="AD125" s="51"/>
      <c r="AF125" s="51"/>
      <c r="AG125" s="51"/>
      <c r="AK125" s="51"/>
      <c r="AL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3:52" ht="15.7" customHeight="1" x14ac:dyDescent="0.3">
      <c r="C126" s="70"/>
      <c r="D126" s="7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W126" s="51"/>
      <c r="X126" s="51"/>
      <c r="Y126" s="51"/>
      <c r="Z126" s="51"/>
      <c r="AA126" s="51"/>
      <c r="AB126" s="51"/>
      <c r="AC126" s="51"/>
      <c r="AD126" s="51"/>
      <c r="AF126" s="51"/>
      <c r="AG126" s="51"/>
      <c r="AK126" s="51"/>
      <c r="AL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3:52" ht="15.7" customHeight="1" x14ac:dyDescent="0.3">
      <c r="C127" s="70"/>
      <c r="D127" s="7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W127" s="51"/>
      <c r="X127" s="51"/>
      <c r="Y127" s="51"/>
      <c r="Z127" s="51"/>
      <c r="AA127" s="51"/>
      <c r="AB127" s="51"/>
      <c r="AC127" s="51"/>
      <c r="AD127" s="51"/>
      <c r="AF127" s="51"/>
      <c r="AG127" s="51"/>
      <c r="AK127" s="51"/>
      <c r="AL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3:52" ht="15.7" customHeight="1" x14ac:dyDescent="0.3">
      <c r="C128" s="70"/>
      <c r="D128" s="7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W128" s="51"/>
      <c r="X128" s="51"/>
      <c r="Y128" s="51"/>
      <c r="Z128" s="51"/>
      <c r="AA128" s="51"/>
      <c r="AB128" s="51"/>
      <c r="AC128" s="51"/>
      <c r="AD128" s="51"/>
      <c r="AF128" s="51"/>
      <c r="AG128" s="51"/>
      <c r="AK128" s="51"/>
      <c r="AL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3:52" ht="15.7" customHeight="1" x14ac:dyDescent="0.3">
      <c r="C129" s="70"/>
      <c r="D129" s="7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W129" s="51"/>
      <c r="X129" s="51"/>
      <c r="Y129" s="51"/>
      <c r="Z129" s="51"/>
      <c r="AA129" s="51"/>
      <c r="AB129" s="51"/>
      <c r="AC129" s="51"/>
      <c r="AD129" s="51"/>
      <c r="AF129" s="51"/>
      <c r="AG129" s="51"/>
      <c r="AK129" s="51"/>
      <c r="AL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3:52" ht="15.7" customHeight="1" x14ac:dyDescent="0.3">
      <c r="C130" s="70"/>
      <c r="D130" s="7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W130" s="51"/>
      <c r="X130" s="51"/>
      <c r="Y130" s="51"/>
      <c r="Z130" s="51"/>
      <c r="AA130" s="51"/>
      <c r="AB130" s="51"/>
      <c r="AC130" s="51"/>
      <c r="AD130" s="51"/>
      <c r="AF130" s="51"/>
      <c r="AG130" s="51"/>
      <c r="AK130" s="51"/>
      <c r="AL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3:52" ht="15.7" customHeight="1" x14ac:dyDescent="0.3">
      <c r="C131" s="70"/>
      <c r="D131" s="7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W131" s="51"/>
      <c r="X131" s="51"/>
      <c r="Y131" s="51"/>
      <c r="Z131" s="51"/>
      <c r="AA131" s="51"/>
      <c r="AB131" s="51"/>
      <c r="AC131" s="51"/>
      <c r="AD131" s="51"/>
      <c r="AF131" s="51"/>
      <c r="AG131" s="51"/>
      <c r="AK131" s="51"/>
      <c r="AL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3:52" ht="15.7" customHeight="1" x14ac:dyDescent="0.3">
      <c r="C132" s="70"/>
      <c r="D132" s="7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W132" s="51"/>
      <c r="X132" s="51"/>
      <c r="Y132" s="51"/>
      <c r="Z132" s="51"/>
      <c r="AA132" s="51"/>
      <c r="AB132" s="51"/>
      <c r="AC132" s="51"/>
      <c r="AD132" s="51"/>
      <c r="AF132" s="51"/>
      <c r="AG132" s="51"/>
      <c r="AK132" s="51"/>
      <c r="AL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3:52" ht="15.7" customHeight="1" x14ac:dyDescent="0.3">
      <c r="C133" s="70"/>
      <c r="D133" s="7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W133" s="51"/>
      <c r="X133" s="51"/>
      <c r="Y133" s="51"/>
      <c r="Z133" s="51"/>
      <c r="AA133" s="51"/>
      <c r="AB133" s="51"/>
      <c r="AC133" s="51"/>
      <c r="AD133" s="51"/>
      <c r="AF133" s="51"/>
      <c r="AG133" s="51"/>
      <c r="AK133" s="51"/>
      <c r="AL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3:52" ht="15.7" customHeight="1" x14ac:dyDescent="0.3">
      <c r="C134" s="70"/>
      <c r="D134" s="7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W134" s="51"/>
      <c r="X134" s="51"/>
      <c r="Y134" s="51"/>
      <c r="Z134" s="51"/>
      <c r="AA134" s="51"/>
      <c r="AB134" s="51"/>
      <c r="AC134" s="51"/>
      <c r="AD134" s="51"/>
      <c r="AF134" s="51"/>
      <c r="AG134" s="51"/>
      <c r="AK134" s="51"/>
      <c r="AL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3:52" ht="15.7" customHeight="1" x14ac:dyDescent="0.3">
      <c r="C135" s="70"/>
      <c r="D135" s="7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W135" s="51"/>
      <c r="X135" s="51"/>
      <c r="Y135" s="51"/>
      <c r="Z135" s="51"/>
      <c r="AA135" s="51"/>
      <c r="AB135" s="51"/>
      <c r="AC135" s="51"/>
      <c r="AD135" s="51"/>
      <c r="AF135" s="51"/>
      <c r="AG135" s="51"/>
      <c r="AK135" s="51"/>
      <c r="AL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3:52" ht="15.7" customHeight="1" x14ac:dyDescent="0.3">
      <c r="C136" s="70"/>
      <c r="D136" s="7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W136" s="51"/>
      <c r="X136" s="51"/>
      <c r="Y136" s="51"/>
      <c r="Z136" s="51"/>
      <c r="AA136" s="51"/>
      <c r="AB136" s="51"/>
      <c r="AC136" s="51"/>
      <c r="AD136" s="51"/>
      <c r="AF136" s="51"/>
      <c r="AG136" s="51"/>
      <c r="AK136" s="51"/>
      <c r="AL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3:52" ht="15.7" customHeight="1" x14ac:dyDescent="0.3">
      <c r="C137" s="70"/>
      <c r="D137" s="7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W137" s="51"/>
      <c r="X137" s="51"/>
      <c r="Y137" s="51"/>
      <c r="Z137" s="51"/>
      <c r="AA137" s="51"/>
      <c r="AB137" s="51"/>
      <c r="AC137" s="51"/>
      <c r="AD137" s="51"/>
      <c r="AF137" s="51"/>
      <c r="AG137" s="51"/>
      <c r="AK137" s="51"/>
      <c r="AL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3:52" ht="15.7" customHeight="1" x14ac:dyDescent="0.3">
      <c r="C138" s="70"/>
      <c r="D138" s="7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W138" s="51"/>
      <c r="X138" s="51"/>
      <c r="Y138" s="51"/>
      <c r="Z138" s="51"/>
      <c r="AA138" s="51"/>
      <c r="AB138" s="51"/>
      <c r="AC138" s="51"/>
      <c r="AD138" s="51"/>
      <c r="AF138" s="51"/>
      <c r="AG138" s="51"/>
      <c r="AK138" s="51"/>
      <c r="AL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3:52" ht="15.7" customHeight="1" x14ac:dyDescent="0.3">
      <c r="C139" s="70"/>
      <c r="D139" s="7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W139" s="51"/>
      <c r="X139" s="51"/>
      <c r="Y139" s="51"/>
      <c r="Z139" s="51"/>
      <c r="AA139" s="51"/>
      <c r="AB139" s="51"/>
      <c r="AC139" s="51"/>
      <c r="AD139" s="51"/>
      <c r="AF139" s="51"/>
      <c r="AG139" s="51"/>
      <c r="AK139" s="51"/>
      <c r="AL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3:52" ht="15.7" customHeight="1" x14ac:dyDescent="0.3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3:52" ht="15.7" customHeight="1" x14ac:dyDescent="0.3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3:52" ht="15.7" customHeight="1" x14ac:dyDescent="0.3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3:52" ht="15.7" customHeight="1" x14ac:dyDescent="0.3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3:52" ht="15.7" customHeight="1" x14ac:dyDescent="0.3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5:18" ht="15.7" customHeight="1" x14ac:dyDescent="0.3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5:18" ht="15.7" customHeight="1" x14ac:dyDescent="0.3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5:18" ht="15.7" customHeight="1" x14ac:dyDescent="0.3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5:18" ht="15.7" customHeight="1" x14ac:dyDescent="0.3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5:18" ht="15.7" customHeight="1" x14ac:dyDescent="0.3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5:18" ht="15.7" customHeight="1" x14ac:dyDescent="0.3">
      <c r="E150" s="772"/>
      <c r="F150" s="214"/>
      <c r="G150" s="214"/>
      <c r="H150" s="214"/>
      <c r="I150" s="214"/>
      <c r="J150" s="214"/>
      <c r="K150" s="214"/>
      <c r="L150" s="773"/>
      <c r="M150" s="773"/>
      <c r="N150" s="773"/>
      <c r="O150" s="773"/>
      <c r="P150" s="773"/>
      <c r="Q150" s="25"/>
      <c r="R150" s="27"/>
    </row>
    <row r="151" spans="5:18" ht="15.7" customHeight="1" x14ac:dyDescent="0.3">
      <c r="E151" s="772"/>
      <c r="F151" s="17"/>
      <c r="G151" s="17"/>
      <c r="H151" s="17"/>
      <c r="I151" s="17"/>
      <c r="J151" s="17"/>
      <c r="K151" s="18"/>
      <c r="L151" s="17"/>
      <c r="M151" s="17"/>
      <c r="N151" s="17"/>
      <c r="O151" s="17"/>
      <c r="P151" s="18"/>
      <c r="Q151" s="25"/>
      <c r="R151" s="27"/>
    </row>
    <row r="152" spans="5:18" ht="15.7" customHeight="1" x14ac:dyDescent="0.3">
      <c r="E152" s="19"/>
      <c r="F152" s="20"/>
      <c r="G152" s="20"/>
      <c r="H152" s="20"/>
      <c r="I152" s="20"/>
      <c r="J152" s="20"/>
      <c r="K152" s="21"/>
      <c r="L152" s="22"/>
      <c r="M152" s="22"/>
      <c r="N152" s="22"/>
      <c r="O152" s="22"/>
      <c r="P152" s="21"/>
      <c r="Q152" s="25"/>
      <c r="R152" s="27"/>
    </row>
    <row r="153" spans="5:18" ht="15.7" customHeight="1" x14ac:dyDescent="0.3">
      <c r="E153" s="19"/>
      <c r="F153" s="20"/>
      <c r="G153" s="20"/>
      <c r="H153" s="20"/>
      <c r="I153" s="20"/>
      <c r="J153" s="20"/>
      <c r="K153" s="21"/>
      <c r="L153" s="22"/>
      <c r="M153" s="22"/>
      <c r="N153" s="22"/>
      <c r="O153" s="22"/>
      <c r="P153" s="21"/>
      <c r="Q153" s="25"/>
      <c r="R153" s="27"/>
    </row>
    <row r="154" spans="5:18" ht="15.7" customHeight="1" x14ac:dyDescent="0.3">
      <c r="E154" s="19"/>
      <c r="F154" s="20"/>
      <c r="G154" s="20"/>
      <c r="H154" s="20"/>
      <c r="I154" s="20"/>
      <c r="J154" s="20"/>
      <c r="K154" s="21"/>
      <c r="L154" s="22"/>
      <c r="M154" s="22"/>
      <c r="N154" s="22"/>
      <c r="O154" s="22"/>
      <c r="P154" s="21"/>
      <c r="Q154" s="25"/>
      <c r="R154" s="27"/>
    </row>
    <row r="155" spans="5:18" ht="15.7" customHeight="1" x14ac:dyDescent="0.3">
      <c r="E155" s="19"/>
      <c r="F155" s="20"/>
      <c r="G155" s="20"/>
      <c r="H155" s="20"/>
      <c r="I155" s="20"/>
      <c r="J155" s="20"/>
      <c r="K155" s="21"/>
      <c r="L155" s="22"/>
      <c r="M155" s="22"/>
      <c r="N155" s="22"/>
      <c r="O155" s="22"/>
      <c r="P155" s="21"/>
      <c r="Q155" s="25"/>
      <c r="R155" s="27"/>
    </row>
    <row r="156" spans="5:18" ht="15.7" customHeight="1" x14ac:dyDescent="0.3">
      <c r="E156" s="19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1"/>
      <c r="Q156" s="25"/>
      <c r="R156" s="27"/>
    </row>
    <row r="157" spans="5:18" ht="15.7" customHeight="1" x14ac:dyDescent="0.3">
      <c r="E157" s="25"/>
      <c r="F157" s="21"/>
      <c r="G157" s="21"/>
      <c r="H157" s="21"/>
      <c r="I157" s="21"/>
      <c r="J157" s="21"/>
      <c r="K157" s="23"/>
      <c r="L157" s="24"/>
      <c r="M157" s="24"/>
      <c r="N157" s="24"/>
      <c r="O157" s="24"/>
      <c r="P157" s="23"/>
      <c r="Q157" s="27"/>
      <c r="R157" s="27"/>
    </row>
    <row r="158" spans="5:18" ht="15.7" customHeight="1" x14ac:dyDescent="0.3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5:18" ht="15.7" customHeight="1" x14ac:dyDescent="0.3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N12:N13">
    <cfRule type="expression" dxfId="4" priority="1" stopIfTrue="1">
      <formula>ISERROR(N12)</formula>
    </cfRule>
  </conditionalFormatting>
  <conditionalFormatting sqref="D10">
    <cfRule type="cellIs" dxfId="3" priority="2" stopIfTrue="1" operator="equal">
      <formula>1</formula>
    </cfRule>
    <cfRule type="cellIs" dxfId="2" priority="3" stopIfTrue="1" operator="equal">
      <formula>0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R93"/>
  <sheetViews>
    <sheetView zoomScale="125" zoomScaleNormal="199" zoomScalePageLayoutView="199" workbookViewId="0">
      <pane ySplit="3" topLeftCell="A4" activePane="bottomLeft" state="frozenSplit"/>
      <selection pane="bottomLeft" activeCell="C45" sqref="C45"/>
    </sheetView>
  </sheetViews>
  <sheetFormatPr baseColWidth="10" defaultColWidth="10.796875" defaultRowHeight="15.7" customHeight="1" x14ac:dyDescent="0.3"/>
  <cols>
    <col min="1" max="1" width="10.3984375" style="287" bestFit="1" customWidth="1"/>
    <col min="2" max="2" width="6.3984375" style="287" bestFit="1" customWidth="1"/>
    <col min="3" max="3" width="56.796875" style="287" customWidth="1"/>
    <col min="4" max="4" width="17.69921875" style="287" customWidth="1"/>
    <col min="5" max="5" width="18.3984375" style="287" customWidth="1"/>
    <col min="6" max="6" width="9.69921875" style="287" customWidth="1"/>
    <col min="7" max="7" width="4.3984375" style="519" customWidth="1"/>
    <col min="8" max="8" width="5.296875" style="287" customWidth="1"/>
    <col min="9" max="9" width="5.3984375" style="287" customWidth="1"/>
    <col min="10" max="10" width="4.796875" style="287" customWidth="1"/>
    <col min="11" max="11" width="21.296875" style="287" customWidth="1"/>
    <col min="12" max="12" width="22.09765625" style="287" customWidth="1"/>
    <col min="13" max="13" width="10.796875" style="287" customWidth="1"/>
    <col min="14" max="14" width="10.796875" style="287" hidden="1" customWidth="1"/>
    <col min="15" max="24" width="10.796875" style="287" customWidth="1"/>
    <col min="25" max="16384" width="10.796875" style="287"/>
  </cols>
  <sheetData>
    <row r="1" spans="1:15" s="280" customFormat="1" ht="15.7" hidden="1" customHeight="1" x14ac:dyDescent="0.3">
      <c r="A1" s="279">
        <v>0</v>
      </c>
      <c r="C1" s="280" t="s">
        <v>208</v>
      </c>
      <c r="E1" s="281"/>
      <c r="F1" s="281"/>
      <c r="G1" s="282"/>
      <c r="H1" s="282"/>
      <c r="I1" s="282"/>
      <c r="J1" s="282"/>
      <c r="K1" s="280">
        <v>0</v>
      </c>
      <c r="L1" s="280">
        <v>0</v>
      </c>
    </row>
    <row r="2" spans="1:15" s="280" customFormat="1" ht="15.7" hidden="1" customHeight="1" x14ac:dyDescent="0.3">
      <c r="A2" s="279"/>
      <c r="C2" s="281" t="s">
        <v>209</v>
      </c>
      <c r="D2" s="281"/>
      <c r="E2" s="281"/>
      <c r="F2" s="281"/>
      <c r="G2" s="282"/>
      <c r="H2" s="282"/>
      <c r="I2" s="282"/>
      <c r="J2" s="282"/>
    </row>
    <row r="3" spans="1:15" ht="15.7" customHeight="1" x14ac:dyDescent="0.3">
      <c r="A3" s="283" t="s">
        <v>94</v>
      </c>
      <c r="B3" s="284" t="s">
        <v>95</v>
      </c>
      <c r="C3" s="285" t="s">
        <v>96</v>
      </c>
      <c r="D3" s="285" t="s">
        <v>281</v>
      </c>
      <c r="E3" s="285" t="s">
        <v>173</v>
      </c>
      <c r="F3" s="285" t="s">
        <v>113</v>
      </c>
      <c r="G3" s="286" t="s">
        <v>174</v>
      </c>
      <c r="H3" s="286" t="s">
        <v>175</v>
      </c>
      <c r="I3" s="286" t="s">
        <v>112</v>
      </c>
      <c r="J3" s="286" t="s">
        <v>176</v>
      </c>
      <c r="K3" s="284" t="s">
        <v>7</v>
      </c>
      <c r="L3" s="284" t="s">
        <v>100</v>
      </c>
      <c r="M3" s="284" t="s">
        <v>203</v>
      </c>
      <c r="N3" s="287" t="s">
        <v>210</v>
      </c>
      <c r="O3" s="284" t="s">
        <v>285</v>
      </c>
    </row>
    <row r="4" spans="1:15" ht="15.7" customHeight="1" thickBot="1" x14ac:dyDescent="0.35">
      <c r="B4" s="288"/>
      <c r="C4" s="285"/>
      <c r="D4" s="285"/>
      <c r="E4" s="285"/>
      <c r="F4" s="285"/>
      <c r="G4" s="286"/>
      <c r="H4" s="286"/>
      <c r="I4" s="286"/>
      <c r="J4" s="286"/>
      <c r="K4" s="517" t="s">
        <v>177</v>
      </c>
    </row>
    <row r="5" spans="1:15" ht="15.7" customHeight="1" thickBot="1" x14ac:dyDescent="0.35">
      <c r="A5" s="289"/>
      <c r="B5" s="290"/>
      <c r="C5" s="291" t="s">
        <v>178</v>
      </c>
      <c r="D5" s="291"/>
      <c r="E5" s="291"/>
      <c r="F5" s="291"/>
      <c r="G5" s="292"/>
      <c r="H5" s="292"/>
      <c r="I5" s="292"/>
      <c r="J5" s="292"/>
      <c r="K5" s="290"/>
      <c r="L5" s="290"/>
      <c r="M5" s="293"/>
    </row>
    <row r="6" spans="1:15" ht="15.7" customHeight="1" thickBot="1" x14ac:dyDescent="0.35">
      <c r="A6" s="294">
        <v>1</v>
      </c>
      <c r="B6" s="295">
        <f t="shared" ref="B6:B18" si="0">ROW(B6)</f>
        <v>6</v>
      </c>
      <c r="C6" s="296" t="s">
        <v>19</v>
      </c>
      <c r="D6" s="296">
        <v>105010</v>
      </c>
      <c r="E6" s="297" t="s">
        <v>16</v>
      </c>
      <c r="F6" s="297" t="s">
        <v>93</v>
      </c>
      <c r="G6" s="298">
        <v>3</v>
      </c>
      <c r="H6" s="299">
        <v>0</v>
      </c>
      <c r="I6" s="299">
        <v>0</v>
      </c>
      <c r="J6" s="299">
        <v>0</v>
      </c>
      <c r="K6" s="300"/>
      <c r="L6" s="300"/>
      <c r="M6" s="301" t="b">
        <f>VLOOKUP($A6,'Erstberatung T.M.JJ'!$A$44:$B$57,2,FALSE)</f>
        <v>0</v>
      </c>
      <c r="N6" s="287" t="s">
        <v>103</v>
      </c>
      <c r="O6" s="287" t="b">
        <v>0</v>
      </c>
    </row>
    <row r="7" spans="1:15" ht="15.7" customHeight="1" thickBot="1" x14ac:dyDescent="0.35">
      <c r="A7" s="302">
        <v>2</v>
      </c>
      <c r="B7" s="303">
        <f t="shared" si="0"/>
        <v>7</v>
      </c>
      <c r="C7" s="304" t="s">
        <v>90</v>
      </c>
      <c r="D7" s="296">
        <v>101005</v>
      </c>
      <c r="E7" s="304" t="s">
        <v>320</v>
      </c>
      <c r="F7" s="307" t="s">
        <v>179</v>
      </c>
      <c r="G7" s="305">
        <v>3</v>
      </c>
      <c r="H7" s="306"/>
      <c r="I7" s="306">
        <v>0</v>
      </c>
      <c r="J7" s="306">
        <v>0</v>
      </c>
      <c r="K7" s="303"/>
      <c r="L7" s="303"/>
      <c r="M7" s="301" t="b">
        <f>VLOOKUP($A7,'Erstberatung T.M.JJ'!$A$44:$B$57,2,FALSE)</f>
        <v>0</v>
      </c>
      <c r="N7" s="287" t="s">
        <v>103</v>
      </c>
      <c r="O7" s="287" t="b">
        <v>0</v>
      </c>
    </row>
    <row r="8" spans="1:15" ht="15.7" customHeight="1" thickBot="1" x14ac:dyDescent="0.35">
      <c r="A8" s="302">
        <v>4</v>
      </c>
      <c r="B8" s="303">
        <f t="shared" si="0"/>
        <v>8</v>
      </c>
      <c r="C8" s="304" t="s">
        <v>232</v>
      </c>
      <c r="D8" s="296">
        <v>3010</v>
      </c>
      <c r="E8" s="309" t="s">
        <v>15</v>
      </c>
      <c r="F8" s="309" t="s">
        <v>187</v>
      </c>
      <c r="G8" s="306">
        <v>0</v>
      </c>
      <c r="H8" s="306">
        <v>3</v>
      </c>
      <c r="I8" s="306">
        <v>0</v>
      </c>
      <c r="J8" s="306">
        <v>0</v>
      </c>
      <c r="K8" s="303"/>
      <c r="L8" s="303"/>
      <c r="M8" s="301" t="b">
        <f>VLOOKUP($A8,'Erstberatung T.M.JJ'!$A$44:$B$57,2,FALSE)</f>
        <v>0</v>
      </c>
      <c r="N8" s="287" t="s">
        <v>103</v>
      </c>
      <c r="O8" s="287" t="b">
        <v>0</v>
      </c>
    </row>
    <row r="9" spans="1:15" ht="15.7" customHeight="1" thickBot="1" x14ac:dyDescent="0.35">
      <c r="A9" s="302">
        <v>5</v>
      </c>
      <c r="B9" s="303">
        <f t="shared" si="0"/>
        <v>9</v>
      </c>
      <c r="C9" s="304" t="s">
        <v>114</v>
      </c>
      <c r="D9" s="296">
        <v>142012</v>
      </c>
      <c r="E9" s="309" t="s">
        <v>324</v>
      </c>
      <c r="F9" s="309" t="s">
        <v>188</v>
      </c>
      <c r="G9" s="306">
        <v>2</v>
      </c>
      <c r="H9" s="306">
        <v>0</v>
      </c>
      <c r="I9" s="306">
        <v>0</v>
      </c>
      <c r="J9" s="306">
        <v>0</v>
      </c>
      <c r="K9" s="303">
        <v>104</v>
      </c>
      <c r="L9" s="303"/>
      <c r="M9" s="301" t="b">
        <f>VLOOKUP($A9,'Erstberatung T.M.JJ'!$A$44:$B$57,2,FALSE)</f>
        <v>0</v>
      </c>
      <c r="N9" s="287" t="s">
        <v>102</v>
      </c>
      <c r="O9" s="287" t="b">
        <v>0</v>
      </c>
    </row>
    <row r="10" spans="1:15" ht="15.7" customHeight="1" thickBot="1" x14ac:dyDescent="0.35">
      <c r="A10" s="310">
        <v>6</v>
      </c>
      <c r="B10" s="303">
        <f t="shared" si="0"/>
        <v>10</v>
      </c>
      <c r="C10" s="304" t="s">
        <v>121</v>
      </c>
      <c r="D10" s="296">
        <v>142013</v>
      </c>
      <c r="E10" s="309" t="s">
        <v>324</v>
      </c>
      <c r="F10" s="309" t="s">
        <v>188</v>
      </c>
      <c r="G10" s="306">
        <v>1</v>
      </c>
      <c r="H10" s="306">
        <v>0</v>
      </c>
      <c r="I10" s="306">
        <v>0</v>
      </c>
      <c r="J10" s="306">
        <v>0</v>
      </c>
      <c r="K10" s="303">
        <v>103</v>
      </c>
      <c r="L10" s="303"/>
      <c r="M10" s="301" t="b">
        <f>VLOOKUP($A10,'Erstberatung T.M.JJ'!$A$44:$B$57,2,FALSE)</f>
        <v>0</v>
      </c>
      <c r="N10" s="287" t="s">
        <v>104</v>
      </c>
      <c r="O10" s="287" t="b">
        <v>0</v>
      </c>
    </row>
    <row r="11" spans="1:15" ht="15.7" customHeight="1" thickBot="1" x14ac:dyDescent="0.35">
      <c r="A11" s="302">
        <v>7</v>
      </c>
      <c r="B11" s="303">
        <f t="shared" si="0"/>
        <v>11</v>
      </c>
      <c r="C11" s="304" t="s">
        <v>40</v>
      </c>
      <c r="D11" s="296">
        <v>115005</v>
      </c>
      <c r="E11" s="309" t="s">
        <v>16</v>
      </c>
      <c r="F11" s="309" t="s">
        <v>93</v>
      </c>
      <c r="G11" s="306">
        <v>0</v>
      </c>
      <c r="H11" s="306">
        <v>3</v>
      </c>
      <c r="I11" s="306">
        <v>0</v>
      </c>
      <c r="J11" s="306">
        <v>0</v>
      </c>
      <c r="K11" s="303"/>
      <c r="L11" s="303"/>
      <c r="M11" s="301" t="b">
        <f>VLOOKUP($A11,'Erstberatung T.M.JJ'!$A$44:$B$57,2,FALSE)</f>
        <v>0</v>
      </c>
      <c r="N11" s="287" t="s">
        <v>103</v>
      </c>
      <c r="O11" s="287" t="b">
        <v>0</v>
      </c>
    </row>
    <row r="12" spans="1:15" ht="15.7" customHeight="1" thickBot="1" x14ac:dyDescent="0.35">
      <c r="A12" s="302">
        <v>8</v>
      </c>
      <c r="B12" s="303">
        <f t="shared" si="0"/>
        <v>12</v>
      </c>
      <c r="C12" s="304" t="s">
        <v>230</v>
      </c>
      <c r="D12" s="296">
        <v>115017</v>
      </c>
      <c r="E12" s="309" t="s">
        <v>13</v>
      </c>
      <c r="F12" s="309" t="s">
        <v>92</v>
      </c>
      <c r="G12" s="306">
        <v>0</v>
      </c>
      <c r="H12" s="306">
        <v>2</v>
      </c>
      <c r="I12" s="306">
        <v>0</v>
      </c>
      <c r="J12" s="306">
        <v>0</v>
      </c>
      <c r="K12" s="303"/>
      <c r="L12" s="303"/>
      <c r="M12" s="301" t="b">
        <f>VLOOKUP($A12,'Erstberatung T.M.JJ'!$A$44:$B$57,2,FALSE)</f>
        <v>0</v>
      </c>
      <c r="N12" s="287" t="s">
        <v>102</v>
      </c>
      <c r="O12" s="287" t="b">
        <v>0</v>
      </c>
    </row>
    <row r="13" spans="1:15" ht="15.7" customHeight="1" thickBot="1" x14ac:dyDescent="0.35">
      <c r="A13" s="302">
        <v>9</v>
      </c>
      <c r="B13" s="303">
        <f t="shared" si="0"/>
        <v>13</v>
      </c>
      <c r="C13" s="311" t="s">
        <v>14</v>
      </c>
      <c r="D13" s="296">
        <v>143007</v>
      </c>
      <c r="E13" s="309" t="s">
        <v>139</v>
      </c>
      <c r="F13" s="309" t="s">
        <v>116</v>
      </c>
      <c r="G13" s="306">
        <v>2</v>
      </c>
      <c r="H13" s="306">
        <v>2</v>
      </c>
      <c r="I13" s="306">
        <v>0</v>
      </c>
      <c r="J13" s="306">
        <v>0</v>
      </c>
      <c r="K13" s="303"/>
      <c r="L13" s="303"/>
      <c r="M13" s="301" t="b">
        <f>VLOOKUP($A13,'Erstberatung T.M.JJ'!$A$44:$B$57,2,FALSE)</f>
        <v>0</v>
      </c>
      <c r="N13" s="287" t="s">
        <v>101</v>
      </c>
      <c r="O13" s="287" t="b">
        <v>0</v>
      </c>
    </row>
    <row r="14" spans="1:15" ht="15.7" customHeight="1" thickBot="1" x14ac:dyDescent="0.35">
      <c r="A14" s="302">
        <v>10</v>
      </c>
      <c r="B14" s="303">
        <f t="shared" si="0"/>
        <v>14</v>
      </c>
      <c r="C14" s="311" t="s">
        <v>1</v>
      </c>
      <c r="D14" s="296">
        <v>31100210</v>
      </c>
      <c r="E14" s="309" t="s">
        <v>200</v>
      </c>
      <c r="F14" s="309" t="s">
        <v>2</v>
      </c>
      <c r="G14" s="306"/>
      <c r="H14" s="306">
        <v>3</v>
      </c>
      <c r="I14" s="306"/>
      <c r="J14" s="306"/>
      <c r="K14" s="303"/>
      <c r="L14" s="303"/>
      <c r="M14" s="301" t="b">
        <f>VLOOKUP($A14,'Erstberatung T.M.JJ'!$A$44:$B$57,2,FALSE)</f>
        <v>0</v>
      </c>
      <c r="N14" s="287" t="s">
        <v>103</v>
      </c>
      <c r="O14" s="287" t="b">
        <v>0</v>
      </c>
    </row>
    <row r="15" spans="1:15" ht="15.7" customHeight="1" thickBot="1" x14ac:dyDescent="0.35">
      <c r="A15" s="302">
        <v>11</v>
      </c>
      <c r="B15" s="303">
        <f>ROW(B15)</f>
        <v>15</v>
      </c>
      <c r="C15" s="311" t="s">
        <v>231</v>
      </c>
      <c r="D15" s="296">
        <v>31100220</v>
      </c>
      <c r="E15" s="309" t="s">
        <v>5</v>
      </c>
      <c r="F15" s="309" t="s">
        <v>2</v>
      </c>
      <c r="G15" s="306"/>
      <c r="H15" s="306">
        <v>3</v>
      </c>
      <c r="I15" s="306"/>
      <c r="J15" s="306"/>
      <c r="K15" s="303"/>
      <c r="L15" s="303"/>
      <c r="M15" s="301" t="b">
        <f>VLOOKUP($A15,'Erstberatung T.M.JJ'!$A$44:$B$57,2,FALSE)</f>
        <v>0</v>
      </c>
      <c r="N15" s="287" t="s">
        <v>103</v>
      </c>
      <c r="O15" s="287" t="b">
        <v>0</v>
      </c>
    </row>
    <row r="16" spans="1:15" ht="15.7" customHeight="1" thickBot="1" x14ac:dyDescent="0.35">
      <c r="A16" s="302">
        <v>12</v>
      </c>
      <c r="B16" s="303">
        <f t="shared" si="0"/>
        <v>16</v>
      </c>
      <c r="C16" s="311" t="s">
        <v>72</v>
      </c>
      <c r="D16" s="296">
        <v>144002</v>
      </c>
      <c r="E16" s="309" t="s">
        <v>189</v>
      </c>
      <c r="F16" s="309" t="s">
        <v>116</v>
      </c>
      <c r="G16" s="306">
        <v>4</v>
      </c>
      <c r="H16" s="306">
        <v>0</v>
      </c>
      <c r="I16" s="306">
        <v>0</v>
      </c>
      <c r="J16" s="306">
        <v>0</v>
      </c>
      <c r="K16" s="303">
        <v>106</v>
      </c>
      <c r="L16" s="303"/>
      <c r="M16" s="301" t="b">
        <f>VLOOKUP($A16,'Erstberatung T.M.JJ'!$A$44:$B$57,2,FALSE)</f>
        <v>0</v>
      </c>
      <c r="N16" s="287" t="s">
        <v>101</v>
      </c>
      <c r="O16" s="287" t="b">
        <v>0</v>
      </c>
    </row>
    <row r="17" spans="1:17" ht="15.7" customHeight="1" thickBot="1" x14ac:dyDescent="0.35">
      <c r="A17" s="302">
        <v>13</v>
      </c>
      <c r="B17" s="303">
        <f t="shared" si="0"/>
        <v>17</v>
      </c>
      <c r="C17" s="311" t="s">
        <v>85</v>
      </c>
      <c r="D17" s="296">
        <v>144002</v>
      </c>
      <c r="E17" s="309" t="s">
        <v>65</v>
      </c>
      <c r="F17" s="309" t="s">
        <v>190</v>
      </c>
      <c r="G17" s="306">
        <v>2</v>
      </c>
      <c r="H17" s="306">
        <v>0</v>
      </c>
      <c r="I17" s="306">
        <v>0</v>
      </c>
      <c r="J17" s="306">
        <v>0</v>
      </c>
      <c r="K17" s="303">
        <v>108</v>
      </c>
      <c r="L17" s="303"/>
      <c r="M17" s="301" t="b">
        <f>VLOOKUP($A17,'Erstberatung T.M.JJ'!$A$44:$B$57,2,FALSE)</f>
        <v>0</v>
      </c>
      <c r="N17" s="287" t="s">
        <v>102</v>
      </c>
      <c r="O17" s="287" t="b">
        <v>0</v>
      </c>
    </row>
    <row r="18" spans="1:17" ht="15.7" customHeight="1" thickBot="1" x14ac:dyDescent="0.35">
      <c r="A18" s="302">
        <v>14</v>
      </c>
      <c r="B18" s="303">
        <f t="shared" si="0"/>
        <v>18</v>
      </c>
      <c r="C18" s="304" t="s">
        <v>208</v>
      </c>
      <c r="D18" s="296"/>
      <c r="E18" s="304"/>
      <c r="F18" s="309" t="s">
        <v>115</v>
      </c>
      <c r="G18" s="306">
        <v>0</v>
      </c>
      <c r="H18" s="306">
        <v>0</v>
      </c>
      <c r="I18" s="306"/>
      <c r="J18" s="306">
        <v>0</v>
      </c>
      <c r="K18" s="303"/>
      <c r="L18" s="303"/>
      <c r="M18" s="301" t="b">
        <f>VLOOKUP($A18,'Erstberatung T.M.JJ'!$A$44:$B$57,2,FALSE)</f>
        <v>0</v>
      </c>
      <c r="N18" s="287" t="s">
        <v>207</v>
      </c>
      <c r="O18" s="287" t="b">
        <v>0</v>
      </c>
    </row>
    <row r="19" spans="1:17" ht="15.7" customHeight="1" x14ac:dyDescent="0.3">
      <c r="A19" s="302">
        <v>15</v>
      </c>
      <c r="B19" s="303">
        <f>ROW(B19)</f>
        <v>19</v>
      </c>
      <c r="C19" s="304" t="s">
        <v>208</v>
      </c>
      <c r="D19" s="296"/>
      <c r="E19" s="304"/>
      <c r="F19" s="309" t="s">
        <v>191</v>
      </c>
      <c r="G19" s="306">
        <v>0</v>
      </c>
      <c r="H19" s="306">
        <v>0</v>
      </c>
      <c r="I19" s="306"/>
      <c r="J19" s="306">
        <v>0</v>
      </c>
      <c r="K19" s="303"/>
      <c r="L19" s="303"/>
      <c r="M19" s="301" t="b">
        <f>VLOOKUP($A19,'Erstberatung T.M.JJ'!$A$44:$B$57,2,FALSE)</f>
        <v>0</v>
      </c>
      <c r="N19" s="287" t="s">
        <v>207</v>
      </c>
      <c r="O19" s="287" t="b">
        <v>0</v>
      </c>
    </row>
    <row r="20" spans="1:17" ht="15.7" customHeight="1" thickBot="1" x14ac:dyDescent="0.35">
      <c r="M20" s="529"/>
    </row>
    <row r="21" spans="1:17" ht="15.7" customHeight="1" thickBot="1" x14ac:dyDescent="0.35">
      <c r="A21" s="289"/>
      <c r="B21" s="290"/>
      <c r="C21" s="291" t="s">
        <v>192</v>
      </c>
      <c r="D21" s="291"/>
      <c r="E21" s="314"/>
      <c r="F21" s="314"/>
      <c r="G21" s="315"/>
      <c r="H21" s="315"/>
      <c r="I21" s="315"/>
      <c r="J21" s="315"/>
      <c r="K21" s="290"/>
      <c r="L21" s="293"/>
      <c r="M21" s="293"/>
      <c r="N21" s="287" t="s">
        <v>317</v>
      </c>
    </row>
    <row r="22" spans="1:17" ht="15.7" customHeight="1" x14ac:dyDescent="0.3">
      <c r="A22" s="294">
        <v>101</v>
      </c>
      <c r="B22" s="295">
        <f t="shared" ref="B22:B35" si="1">ROW(B22)</f>
        <v>22</v>
      </c>
      <c r="C22" s="316" t="s">
        <v>39</v>
      </c>
      <c r="D22" s="316">
        <v>4125</v>
      </c>
      <c r="E22" s="316" t="s">
        <v>323</v>
      </c>
      <c r="F22" s="297" t="s">
        <v>116</v>
      </c>
      <c r="G22" s="299">
        <f>IF(ISERROR(SEARCH("Elektrotechn",'Erstberatung T.M.JJ'!$H$10)),6,0)</f>
        <v>6</v>
      </c>
      <c r="H22" s="299">
        <f>IF($G22&gt;0,0,6)</f>
        <v>0</v>
      </c>
      <c r="I22" s="299">
        <v>0</v>
      </c>
      <c r="J22" s="299">
        <v>0</v>
      </c>
      <c r="K22" s="300"/>
      <c r="L22" s="300"/>
      <c r="M22" s="301" t="b">
        <v>0</v>
      </c>
      <c r="N22" s="287" t="e">
        <f>VLOOKUP($A22,'Erstberatung T.M.JJ'!$A$63:$B$86,2,FALSE)</f>
        <v>#N/A</v>
      </c>
      <c r="O22" s="287" t="b">
        <f>IF(ISNA($N22),FALSE,$N22)</f>
        <v>0</v>
      </c>
    </row>
    <row r="23" spans="1:17" ht="15.7" customHeight="1" x14ac:dyDescent="0.3">
      <c r="A23" s="302">
        <v>102</v>
      </c>
      <c r="B23" s="303">
        <f t="shared" si="1"/>
        <v>23</v>
      </c>
      <c r="C23" s="304" t="s">
        <v>38</v>
      </c>
      <c r="D23" s="316">
        <v>4124</v>
      </c>
      <c r="E23" s="304" t="s">
        <v>323</v>
      </c>
      <c r="F23" s="309" t="s">
        <v>179</v>
      </c>
      <c r="G23" s="299">
        <f>IF(ISERROR(SEARCH("Elektrotechn",'Erstberatung T.M.JJ'!$H$10)),6,0)</f>
        <v>6</v>
      </c>
      <c r="H23" s="299">
        <f>IF($G23&gt;0,0,6)</f>
        <v>0</v>
      </c>
      <c r="I23" s="306">
        <v>0</v>
      </c>
      <c r="J23" s="306">
        <v>0</v>
      </c>
      <c r="K23" s="303"/>
      <c r="L23" s="303"/>
      <c r="M23" s="308" t="b">
        <v>0</v>
      </c>
      <c r="N23" s="287" t="e">
        <f>VLOOKUP($A23,'Erstberatung T.M.JJ'!$A$63:$B$86,2,FALSE)</f>
        <v>#N/A</v>
      </c>
      <c r="O23" s="287" t="b">
        <f t="shared" ref="O23:O48" si="2">IF(ISNA($N23),FALSE,$N23)</f>
        <v>0</v>
      </c>
    </row>
    <row r="24" spans="1:17" ht="15.7" customHeight="1" x14ac:dyDescent="0.3">
      <c r="A24" s="302">
        <v>103</v>
      </c>
      <c r="B24" s="303">
        <f t="shared" si="1"/>
        <v>24</v>
      </c>
      <c r="C24" s="304" t="s">
        <v>276</v>
      </c>
      <c r="D24" s="316">
        <v>4256</v>
      </c>
      <c r="E24" s="309" t="s">
        <v>322</v>
      </c>
      <c r="F24" s="309" t="s">
        <v>188</v>
      </c>
      <c r="G24" s="306">
        <v>3</v>
      </c>
      <c r="H24" s="306">
        <v>3</v>
      </c>
      <c r="I24" s="306">
        <v>0</v>
      </c>
      <c r="J24" s="306">
        <v>0</v>
      </c>
      <c r="K24" s="303"/>
      <c r="L24" s="303"/>
      <c r="M24" s="308" t="b">
        <v>0</v>
      </c>
      <c r="N24" s="287" t="e">
        <f>VLOOKUP($A24,'Erstberatung T.M.JJ'!$A$63:$B$86,2,FALSE)</f>
        <v>#N/A</v>
      </c>
      <c r="O24" s="287" t="b">
        <f t="shared" si="2"/>
        <v>0</v>
      </c>
    </row>
    <row r="25" spans="1:17" ht="15.7" customHeight="1" x14ac:dyDescent="0.3">
      <c r="A25" s="302">
        <v>104</v>
      </c>
      <c r="B25" s="303">
        <f t="shared" si="1"/>
        <v>25</v>
      </c>
      <c r="C25" s="311" t="s">
        <v>275</v>
      </c>
      <c r="D25" s="316">
        <v>4122</v>
      </c>
      <c r="E25" s="311" t="s">
        <v>34</v>
      </c>
      <c r="F25" s="309" t="s">
        <v>116</v>
      </c>
      <c r="G25" s="306">
        <v>5</v>
      </c>
      <c r="H25" s="306">
        <v>0</v>
      </c>
      <c r="I25" s="306">
        <v>0</v>
      </c>
      <c r="J25" s="306">
        <v>0</v>
      </c>
      <c r="K25" s="303"/>
      <c r="L25" s="303"/>
      <c r="M25" s="308" t="b">
        <v>0</v>
      </c>
      <c r="N25" s="287" t="e">
        <f>VLOOKUP($A25,'Erstberatung T.M.JJ'!$A$63:$B$86,2,FALSE)</f>
        <v>#N/A</v>
      </c>
      <c r="O25" s="287" t="b">
        <f t="shared" si="2"/>
        <v>0</v>
      </c>
    </row>
    <row r="26" spans="1:17" ht="15.7" customHeight="1" x14ac:dyDescent="0.3">
      <c r="A26" s="302">
        <v>105</v>
      </c>
      <c r="B26" s="303">
        <f t="shared" si="1"/>
        <v>26</v>
      </c>
      <c r="C26" s="311" t="s">
        <v>33</v>
      </c>
      <c r="D26" s="316">
        <v>4118</v>
      </c>
      <c r="E26" s="311" t="s">
        <v>34</v>
      </c>
      <c r="F26" s="309" t="s">
        <v>193</v>
      </c>
      <c r="G26" s="306">
        <v>6</v>
      </c>
      <c r="H26" s="306">
        <v>0</v>
      </c>
      <c r="I26" s="306">
        <v>0</v>
      </c>
      <c r="J26" s="306">
        <v>0</v>
      </c>
      <c r="K26" s="303"/>
      <c r="L26" s="303"/>
      <c r="M26" s="308" t="b">
        <v>0</v>
      </c>
      <c r="N26" s="287" t="e">
        <f>VLOOKUP($A26,'Erstberatung T.M.JJ'!$A$63:$B$86,2,FALSE)</f>
        <v>#N/A</v>
      </c>
      <c r="O26" s="287" t="b">
        <f t="shared" si="2"/>
        <v>0</v>
      </c>
    </row>
    <row r="27" spans="1:17" ht="15.7" customHeight="1" x14ac:dyDescent="0.3">
      <c r="A27" s="302">
        <v>106</v>
      </c>
      <c r="B27" s="303">
        <f t="shared" si="1"/>
        <v>27</v>
      </c>
      <c r="C27" s="304" t="s">
        <v>267</v>
      </c>
      <c r="D27" s="316">
        <v>4119</v>
      </c>
      <c r="E27" s="309" t="s">
        <v>35</v>
      </c>
      <c r="F27" s="309" t="s">
        <v>194</v>
      </c>
      <c r="G27" s="306">
        <v>4</v>
      </c>
      <c r="H27" s="317">
        <v>0</v>
      </c>
      <c r="I27" s="317">
        <v>0</v>
      </c>
      <c r="J27" s="306">
        <v>0</v>
      </c>
      <c r="K27" s="303"/>
      <c r="L27" s="303"/>
      <c r="M27" s="308" t="b">
        <v>0</v>
      </c>
      <c r="N27" s="287" t="e">
        <f>VLOOKUP($A27,'Erstberatung T.M.JJ'!$A$63:$B$86,2,FALSE)</f>
        <v>#N/A</v>
      </c>
      <c r="O27" s="287" t="b">
        <f t="shared" si="2"/>
        <v>0</v>
      </c>
    </row>
    <row r="28" spans="1:17" ht="15.7" customHeight="1" x14ac:dyDescent="0.3">
      <c r="A28" s="302">
        <v>107</v>
      </c>
      <c r="B28" s="303">
        <f t="shared" si="1"/>
        <v>28</v>
      </c>
      <c r="C28" s="311" t="s">
        <v>66</v>
      </c>
      <c r="D28" s="316">
        <v>4123</v>
      </c>
      <c r="E28" s="311" t="s">
        <v>35</v>
      </c>
      <c r="F28" s="311" t="s">
        <v>91</v>
      </c>
      <c r="G28" s="317">
        <v>5</v>
      </c>
      <c r="H28" s="318">
        <v>0</v>
      </c>
      <c r="I28" s="318">
        <v>0</v>
      </c>
      <c r="J28" s="319">
        <v>0</v>
      </c>
      <c r="K28" s="303"/>
      <c r="L28" s="303"/>
      <c r="M28" s="308" t="b">
        <v>0</v>
      </c>
      <c r="N28" s="287" t="e">
        <f>VLOOKUP($A28,'Erstberatung T.M.JJ'!$A$63:$B$86,2,FALSE)</f>
        <v>#N/A</v>
      </c>
      <c r="O28" s="287" t="b">
        <f t="shared" si="2"/>
        <v>0</v>
      </c>
    </row>
    <row r="29" spans="1:17" ht="15.7" customHeight="1" x14ac:dyDescent="0.3">
      <c r="A29" s="302">
        <v>108</v>
      </c>
      <c r="B29" s="303">
        <f t="shared" si="1"/>
        <v>29</v>
      </c>
      <c r="C29" s="304" t="s">
        <v>268</v>
      </c>
      <c r="D29" s="316">
        <v>4120</v>
      </c>
      <c r="E29" s="309" t="s">
        <v>35</v>
      </c>
      <c r="F29" s="309" t="s">
        <v>194</v>
      </c>
      <c r="G29" s="306">
        <v>6</v>
      </c>
      <c r="H29" s="318">
        <v>0</v>
      </c>
      <c r="I29" s="318">
        <v>0</v>
      </c>
      <c r="J29" s="318">
        <v>0</v>
      </c>
      <c r="K29" s="303"/>
      <c r="L29" s="303"/>
      <c r="M29" s="308" t="b">
        <v>0</v>
      </c>
      <c r="N29" s="287" t="e">
        <f>VLOOKUP($A29,'Erstberatung T.M.JJ'!$A$63:$B$86,2,FALSE)</f>
        <v>#N/A</v>
      </c>
      <c r="O29" s="287" t="b">
        <f t="shared" si="2"/>
        <v>0</v>
      </c>
    </row>
    <row r="30" spans="1:17" ht="15.7" customHeight="1" x14ac:dyDescent="0.3">
      <c r="A30" s="302">
        <v>109</v>
      </c>
      <c r="B30" s="303">
        <f t="shared" si="1"/>
        <v>30</v>
      </c>
      <c r="C30" s="304" t="s">
        <v>109</v>
      </c>
      <c r="D30" s="316">
        <v>4117</v>
      </c>
      <c r="E30" s="304" t="s">
        <v>35</v>
      </c>
      <c r="F30" s="311" t="s">
        <v>91</v>
      </c>
      <c r="G30" s="317">
        <v>6</v>
      </c>
      <c r="H30" s="319">
        <v>0</v>
      </c>
      <c r="I30" s="319">
        <v>0</v>
      </c>
      <c r="J30" s="318">
        <v>0</v>
      </c>
      <c r="K30" s="303"/>
      <c r="L30" s="303"/>
      <c r="M30" s="308" t="b">
        <v>0</v>
      </c>
      <c r="N30" s="287" t="e">
        <f>VLOOKUP($A30,'Erstberatung T.M.JJ'!$A$63:$B$86,2,FALSE)</f>
        <v>#N/A</v>
      </c>
      <c r="O30" s="287" t="b">
        <f t="shared" si="2"/>
        <v>0</v>
      </c>
    </row>
    <row r="31" spans="1:17" ht="15.7" customHeight="1" x14ac:dyDescent="0.3">
      <c r="A31" s="302">
        <v>110</v>
      </c>
      <c r="B31" s="303">
        <f t="shared" si="1"/>
        <v>31</v>
      </c>
      <c r="C31" s="304" t="s">
        <v>204</v>
      </c>
      <c r="D31" s="316">
        <v>4114</v>
      </c>
      <c r="E31" s="304" t="s">
        <v>80</v>
      </c>
      <c r="F31" s="309" t="s">
        <v>22</v>
      </c>
      <c r="G31" s="306">
        <v>4</v>
      </c>
      <c r="H31" s="318">
        <v>0</v>
      </c>
      <c r="I31" s="318">
        <v>0</v>
      </c>
      <c r="J31" s="319">
        <v>0</v>
      </c>
      <c r="K31" s="320"/>
      <c r="L31" s="320"/>
      <c r="M31" s="308" t="b">
        <v>0</v>
      </c>
      <c r="N31" s="287" t="e">
        <f>VLOOKUP($A31,'Erstberatung T.M.JJ'!$A$63:$B$86,2,FALSE)</f>
        <v>#N/A</v>
      </c>
      <c r="O31" s="287" t="b">
        <f t="shared" si="2"/>
        <v>0</v>
      </c>
      <c r="Q31" s="321"/>
    </row>
    <row r="32" spans="1:17" ht="15.7" customHeight="1" x14ac:dyDescent="0.3">
      <c r="A32" s="302">
        <v>111</v>
      </c>
      <c r="B32" s="303">
        <f t="shared" si="1"/>
        <v>32</v>
      </c>
      <c r="C32" s="304" t="s">
        <v>205</v>
      </c>
      <c r="D32" s="316">
        <v>4115</v>
      </c>
      <c r="E32" s="304" t="s">
        <v>80</v>
      </c>
      <c r="F32" s="309" t="s">
        <v>23</v>
      </c>
      <c r="G32" s="306">
        <v>4</v>
      </c>
      <c r="H32" s="318">
        <v>0</v>
      </c>
      <c r="I32" s="318">
        <v>0</v>
      </c>
      <c r="J32" s="318">
        <v>0</v>
      </c>
      <c r="K32" s="322"/>
      <c r="L32" s="322"/>
      <c r="M32" s="308" t="b">
        <v>0</v>
      </c>
      <c r="N32" s="287" t="e">
        <f>VLOOKUP($A32,'Erstberatung T.M.JJ'!$A$63:$B$86,2,FALSE)</f>
        <v>#N/A</v>
      </c>
      <c r="O32" s="287" t="b">
        <f t="shared" si="2"/>
        <v>0</v>
      </c>
      <c r="Q32" s="323"/>
    </row>
    <row r="33" spans="1:18" ht="15.7" customHeight="1" x14ac:dyDescent="0.3">
      <c r="A33" s="302">
        <v>112</v>
      </c>
      <c r="B33" s="303">
        <f t="shared" si="1"/>
        <v>33</v>
      </c>
      <c r="C33" s="304" t="s">
        <v>54</v>
      </c>
      <c r="D33" s="316">
        <v>4112</v>
      </c>
      <c r="E33" s="304" t="s">
        <v>274</v>
      </c>
      <c r="F33" s="311" t="s">
        <v>93</v>
      </c>
      <c r="G33" s="317">
        <v>8</v>
      </c>
      <c r="H33" s="319">
        <v>0</v>
      </c>
      <c r="I33" s="319">
        <v>0</v>
      </c>
      <c r="J33" s="318">
        <v>0</v>
      </c>
      <c r="K33" s="324"/>
      <c r="L33" s="324"/>
      <c r="M33" s="308" t="b">
        <v>0</v>
      </c>
      <c r="N33" s="287" t="e">
        <f>VLOOKUP($A33,'Erstberatung T.M.JJ'!$A$63:$B$86,2,FALSE)</f>
        <v>#N/A</v>
      </c>
      <c r="O33" s="287" t="b">
        <f t="shared" si="2"/>
        <v>0</v>
      </c>
      <c r="Q33" s="325"/>
    </row>
    <row r="34" spans="1:18" ht="15.7" customHeight="1" x14ac:dyDescent="0.3">
      <c r="A34" s="302">
        <v>113</v>
      </c>
      <c r="B34" s="303">
        <f t="shared" si="1"/>
        <v>34</v>
      </c>
      <c r="C34" s="304" t="s">
        <v>263</v>
      </c>
      <c r="D34" s="316">
        <v>4110</v>
      </c>
      <c r="E34" s="304" t="s">
        <v>273</v>
      </c>
      <c r="F34" s="309" t="s">
        <v>191</v>
      </c>
      <c r="G34" s="306">
        <v>6</v>
      </c>
      <c r="H34" s="318">
        <v>0</v>
      </c>
      <c r="I34" s="318">
        <v>0</v>
      </c>
      <c r="J34" s="319">
        <v>0</v>
      </c>
      <c r="K34" s="326"/>
      <c r="L34" s="326"/>
      <c r="M34" s="308" t="b">
        <v>0</v>
      </c>
      <c r="N34" s="287" t="e">
        <f>VLOOKUP($A34,'Erstberatung T.M.JJ'!$A$63:$B$86,2,FALSE)</f>
        <v>#N/A</v>
      </c>
      <c r="O34" s="287" t="b">
        <f t="shared" si="2"/>
        <v>0</v>
      </c>
      <c r="Q34" s="327"/>
    </row>
    <row r="35" spans="1:18" ht="15.7" customHeight="1" x14ac:dyDescent="0.3">
      <c r="A35" s="302">
        <v>114</v>
      </c>
      <c r="B35" s="303">
        <f t="shared" si="1"/>
        <v>35</v>
      </c>
      <c r="C35" s="311" t="s">
        <v>206</v>
      </c>
      <c r="D35" s="316">
        <v>4113</v>
      </c>
      <c r="E35" s="311" t="s">
        <v>283</v>
      </c>
      <c r="F35" s="309" t="s">
        <v>195</v>
      </c>
      <c r="G35" s="306">
        <v>6</v>
      </c>
      <c r="H35" s="318">
        <v>0</v>
      </c>
      <c r="I35" s="318">
        <v>0</v>
      </c>
      <c r="J35" s="318">
        <v>0</v>
      </c>
      <c r="K35" s="322"/>
      <c r="L35" s="322"/>
      <c r="M35" s="308" t="b">
        <v>0</v>
      </c>
      <c r="N35" s="287" t="e">
        <f>VLOOKUP($A35,'Erstberatung T.M.JJ'!$A$63:$B$86,2,FALSE)</f>
        <v>#N/A</v>
      </c>
      <c r="O35" s="287" t="b">
        <f t="shared" si="2"/>
        <v>0</v>
      </c>
      <c r="Q35" s="323"/>
    </row>
    <row r="36" spans="1:18" ht="15.7" customHeight="1" x14ac:dyDescent="0.3">
      <c r="A36" s="303">
        <v>115</v>
      </c>
      <c r="B36" s="303">
        <f t="shared" ref="B36:B48" si="3">ROW(B36)</f>
        <v>36</v>
      </c>
      <c r="C36" s="303" t="s">
        <v>58</v>
      </c>
      <c r="D36" s="316">
        <v>4114</v>
      </c>
      <c r="E36" s="303" t="s">
        <v>57</v>
      </c>
      <c r="F36" s="303" t="s">
        <v>59</v>
      </c>
      <c r="G36" s="306">
        <v>6</v>
      </c>
      <c r="H36" s="328"/>
      <c r="I36" s="328"/>
      <c r="J36" s="328"/>
      <c r="K36" s="322"/>
      <c r="L36" s="322"/>
      <c r="M36" s="308" t="b">
        <v>0</v>
      </c>
      <c r="N36" s="287" t="e">
        <f>VLOOKUP($A36,'Erstberatung T.M.JJ'!$A$63:$B$86,2,FALSE)</f>
        <v>#N/A</v>
      </c>
      <c r="O36" s="287" t="b">
        <f t="shared" si="2"/>
        <v>0</v>
      </c>
      <c r="Q36" s="323"/>
    </row>
    <row r="37" spans="1:18" ht="15.7" customHeight="1" x14ac:dyDescent="0.3">
      <c r="A37" s="303">
        <v>116</v>
      </c>
      <c r="B37" s="303">
        <f t="shared" si="3"/>
        <v>37</v>
      </c>
      <c r="C37" s="303" t="s">
        <v>56</v>
      </c>
      <c r="D37" s="316">
        <v>4115</v>
      </c>
      <c r="E37" s="303" t="s">
        <v>57</v>
      </c>
      <c r="F37" s="303" t="s">
        <v>2</v>
      </c>
      <c r="G37" s="306">
        <v>6</v>
      </c>
      <c r="H37" s="328"/>
      <c r="I37" s="328"/>
      <c r="J37" s="328"/>
      <c r="K37" s="326"/>
      <c r="L37" s="326"/>
      <c r="M37" s="308" t="b">
        <v>0</v>
      </c>
      <c r="N37" s="287" t="e">
        <f>VLOOKUP($A37,'Erstberatung T.M.JJ'!$A$63:$B$86,2,FALSE)</f>
        <v>#N/A</v>
      </c>
      <c r="O37" s="287" t="b">
        <f t="shared" si="2"/>
        <v>0</v>
      </c>
      <c r="Q37" s="327"/>
    </row>
    <row r="38" spans="1:18" ht="15.7" customHeight="1" x14ac:dyDescent="0.3">
      <c r="A38" s="303">
        <v>117</v>
      </c>
      <c r="B38" s="303">
        <f t="shared" si="3"/>
        <v>38</v>
      </c>
      <c r="C38" s="303" t="s">
        <v>60</v>
      </c>
      <c r="D38" s="316">
        <v>4111</v>
      </c>
      <c r="E38" s="303" t="s">
        <v>61</v>
      </c>
      <c r="F38" s="303" t="s">
        <v>59</v>
      </c>
      <c r="G38" s="306">
        <v>4</v>
      </c>
      <c r="H38" s="328"/>
      <c r="I38" s="328"/>
      <c r="J38" s="328"/>
      <c r="K38" s="322"/>
      <c r="L38" s="322"/>
      <c r="M38" s="308" t="b">
        <v>0</v>
      </c>
      <c r="N38" s="287" t="e">
        <f>VLOOKUP($A38,'Erstberatung T.M.JJ'!$A$63:$B$86,2,FALSE)</f>
        <v>#N/A</v>
      </c>
      <c r="O38" s="287" t="b">
        <f t="shared" si="2"/>
        <v>0</v>
      </c>
      <c r="Q38" s="323"/>
    </row>
    <row r="39" spans="1:18" ht="15.7" customHeight="1" x14ac:dyDescent="0.3">
      <c r="A39" s="303">
        <v>118</v>
      </c>
      <c r="B39" s="303">
        <f t="shared" si="3"/>
        <v>39</v>
      </c>
      <c r="C39" s="303" t="s">
        <v>8</v>
      </c>
      <c r="D39" s="316">
        <v>4259</v>
      </c>
      <c r="E39" s="303" t="s">
        <v>35</v>
      </c>
      <c r="F39" s="303" t="s">
        <v>59</v>
      </c>
      <c r="G39" s="306">
        <v>6</v>
      </c>
      <c r="H39" s="328"/>
      <c r="I39" s="328"/>
      <c r="J39" s="328"/>
      <c r="K39" s="322"/>
      <c r="L39" s="322"/>
      <c r="M39" s="308" t="b">
        <v>0</v>
      </c>
      <c r="N39" s="287" t="e">
        <f>VLOOKUP($A39,'Erstberatung T.M.JJ'!$A$63:$B$86,2,FALSE)</f>
        <v>#N/A</v>
      </c>
      <c r="O39" s="287" t="b">
        <f t="shared" si="2"/>
        <v>0</v>
      </c>
      <c r="Q39" s="323"/>
    </row>
    <row r="40" spans="1:18" ht="15.7" customHeight="1" x14ac:dyDescent="0.3">
      <c r="A40" s="329">
        <v>119</v>
      </c>
      <c r="B40" s="303">
        <f t="shared" si="3"/>
        <v>40</v>
      </c>
      <c r="C40" s="303" t="s">
        <v>9</v>
      </c>
      <c r="D40" s="316">
        <v>4116</v>
      </c>
      <c r="E40" s="330" t="s">
        <v>34</v>
      </c>
      <c r="F40" s="330" t="s">
        <v>59</v>
      </c>
      <c r="G40" s="318">
        <v>6</v>
      </c>
      <c r="H40" s="318"/>
      <c r="I40" s="318"/>
      <c r="J40" s="318"/>
      <c r="K40" s="324"/>
      <c r="L40" s="324"/>
      <c r="M40" s="308" t="b">
        <v>0</v>
      </c>
      <c r="N40" s="287" t="e">
        <f>VLOOKUP($A40,'Erstberatung T.M.JJ'!$A$63:$B$86,2,FALSE)</f>
        <v>#N/A</v>
      </c>
      <c r="O40" s="287" t="b">
        <f t="shared" si="2"/>
        <v>0</v>
      </c>
      <c r="Q40" s="331"/>
      <c r="R40" s="331"/>
    </row>
    <row r="41" spans="1:18" ht="15.7" customHeight="1" x14ac:dyDescent="0.3">
      <c r="A41" s="376">
        <v>120</v>
      </c>
      <c r="B41" s="303">
        <f t="shared" si="3"/>
        <v>41</v>
      </c>
      <c r="C41" s="312" t="s">
        <v>10</v>
      </c>
      <c r="D41" s="316">
        <v>4219</v>
      </c>
      <c r="E41" s="333" t="s">
        <v>61</v>
      </c>
      <c r="F41" s="333" t="s">
        <v>59</v>
      </c>
      <c r="G41" s="334">
        <v>6</v>
      </c>
      <c r="H41" s="334"/>
      <c r="I41" s="334"/>
      <c r="J41" s="334"/>
      <c r="K41" s="359"/>
      <c r="L41" s="359"/>
      <c r="M41" s="308" t="b">
        <v>0</v>
      </c>
      <c r="N41" s="287" t="e">
        <f>VLOOKUP($A41,'Erstberatung T.M.JJ'!$A$63:$B$86,2,FALSE)</f>
        <v>#N/A</v>
      </c>
      <c r="O41" s="287" t="b">
        <f t="shared" si="2"/>
        <v>0</v>
      </c>
      <c r="Q41" s="331"/>
      <c r="R41" s="331"/>
    </row>
    <row r="42" spans="1:18" ht="15.7" customHeight="1" x14ac:dyDescent="0.3">
      <c r="A42" s="376">
        <v>121</v>
      </c>
      <c r="B42" s="303">
        <f t="shared" si="3"/>
        <v>42</v>
      </c>
      <c r="C42" s="312" t="s">
        <v>299</v>
      </c>
      <c r="D42" s="316">
        <v>760033</v>
      </c>
      <c r="E42" s="333" t="s">
        <v>298</v>
      </c>
      <c r="F42" s="333" t="s">
        <v>2</v>
      </c>
      <c r="G42" s="334">
        <v>6</v>
      </c>
      <c r="H42" s="334"/>
      <c r="I42" s="334"/>
      <c r="J42" s="334"/>
      <c r="K42" s="359"/>
      <c r="L42" s="359"/>
      <c r="M42" s="308" t="b">
        <v>0</v>
      </c>
      <c r="N42" s="287" t="e">
        <f>VLOOKUP($A42,'Erstberatung T.M.JJ'!$A$63:$B$86,2,FALSE)</f>
        <v>#N/A</v>
      </c>
      <c r="O42" s="287" t="b">
        <f t="shared" si="2"/>
        <v>0</v>
      </c>
      <c r="Q42" s="331"/>
      <c r="R42" s="331"/>
    </row>
    <row r="43" spans="1:18" ht="15.7" customHeight="1" x14ac:dyDescent="0.3">
      <c r="A43" s="376">
        <v>122</v>
      </c>
      <c r="B43" s="303">
        <f t="shared" si="3"/>
        <v>43</v>
      </c>
      <c r="C43" s="312" t="s">
        <v>11</v>
      </c>
      <c r="D43" s="316">
        <v>4273</v>
      </c>
      <c r="E43" s="333" t="s">
        <v>34</v>
      </c>
      <c r="F43" s="333" t="s">
        <v>59</v>
      </c>
      <c r="G43" s="334">
        <v>6</v>
      </c>
      <c r="H43" s="334"/>
      <c r="I43" s="334"/>
      <c r="J43" s="334"/>
      <c r="K43" s="359"/>
      <c r="L43" s="359"/>
      <c r="M43" s="308" t="b">
        <v>0</v>
      </c>
      <c r="N43" s="287" t="e">
        <f>VLOOKUP($A43,'Erstberatung T.M.JJ'!$A$63:$B$86,2,FALSE)</f>
        <v>#N/A</v>
      </c>
      <c r="O43" s="287" t="b">
        <f t="shared" si="2"/>
        <v>0</v>
      </c>
      <c r="Q43" s="331"/>
      <c r="R43" s="331"/>
    </row>
    <row r="44" spans="1:18" ht="15.7" customHeight="1" x14ac:dyDescent="0.3">
      <c r="A44" s="376">
        <v>123</v>
      </c>
      <c r="B44" s="303">
        <f t="shared" si="3"/>
        <v>44</v>
      </c>
      <c r="C44" s="312" t="s">
        <v>307</v>
      </c>
      <c r="D44" s="587">
        <v>760003</v>
      </c>
      <c r="E44" s="333" t="s">
        <v>306</v>
      </c>
      <c r="F44" s="333" t="s">
        <v>2</v>
      </c>
      <c r="G44" s="334">
        <v>6</v>
      </c>
      <c r="H44" s="334"/>
      <c r="I44" s="334"/>
      <c r="J44" s="334"/>
      <c r="K44" s="359"/>
      <c r="L44" s="359"/>
      <c r="M44" s="308" t="b">
        <v>0</v>
      </c>
      <c r="N44" s="287" t="e">
        <f>VLOOKUP($A44,'Erstberatung T.M.JJ'!$A$63:$B$86,2,FALSE)</f>
        <v>#N/A</v>
      </c>
      <c r="O44" s="287" t="b">
        <f t="shared" si="2"/>
        <v>0</v>
      </c>
      <c r="Q44" s="331"/>
      <c r="R44" s="331"/>
    </row>
    <row r="45" spans="1:18" ht="15.7" customHeight="1" x14ac:dyDescent="0.3">
      <c r="A45" s="376">
        <v>124</v>
      </c>
      <c r="B45" s="303">
        <f t="shared" si="3"/>
        <v>45</v>
      </c>
      <c r="C45" s="312" t="s">
        <v>319</v>
      </c>
      <c r="D45" s="587">
        <v>117016</v>
      </c>
      <c r="E45" s="333" t="s">
        <v>320</v>
      </c>
      <c r="F45" s="333" t="s">
        <v>59</v>
      </c>
      <c r="G45" s="334">
        <v>6</v>
      </c>
      <c r="H45" s="334"/>
      <c r="I45" s="334"/>
      <c r="J45" s="334"/>
      <c r="K45" s="359"/>
      <c r="L45" s="359"/>
      <c r="M45" s="308" t="b">
        <v>0</v>
      </c>
      <c r="N45" s="287" t="e">
        <f>VLOOKUP($A45,'Erstberatung T.M.JJ'!$A$63:$B$86,2,FALSE)</f>
        <v>#N/A</v>
      </c>
      <c r="O45" s="287" t="b">
        <f t="shared" si="2"/>
        <v>0</v>
      </c>
      <c r="Q45" s="331"/>
      <c r="R45" s="331"/>
    </row>
    <row r="46" spans="1:18" ht="15.7" customHeight="1" x14ac:dyDescent="0.3">
      <c r="A46" s="376">
        <v>125</v>
      </c>
      <c r="B46" s="303">
        <f t="shared" si="3"/>
        <v>46</v>
      </c>
      <c r="C46" s="312"/>
      <c r="D46" s="312"/>
      <c r="E46" s="333"/>
      <c r="F46" s="333"/>
      <c r="G46" s="334"/>
      <c r="H46" s="334"/>
      <c r="I46" s="334"/>
      <c r="J46" s="334"/>
      <c r="K46" s="359"/>
      <c r="L46" s="359"/>
      <c r="M46" s="308" t="b">
        <v>0</v>
      </c>
      <c r="N46" s="287" t="e">
        <f>VLOOKUP($A46,'Erstberatung T.M.JJ'!$A$63:$B$86,2,FALSE)</f>
        <v>#N/A</v>
      </c>
      <c r="O46" s="287" t="b">
        <f t="shared" si="2"/>
        <v>0</v>
      </c>
      <c r="Q46" s="331"/>
      <c r="R46" s="331"/>
    </row>
    <row r="47" spans="1:18" ht="15.7" customHeight="1" x14ac:dyDescent="0.3">
      <c r="A47" s="376">
        <v>126</v>
      </c>
      <c r="B47" s="303">
        <f t="shared" si="3"/>
        <v>47</v>
      </c>
      <c r="C47" s="312"/>
      <c r="D47" s="312"/>
      <c r="E47" s="333"/>
      <c r="F47" s="333"/>
      <c r="G47" s="334"/>
      <c r="H47" s="334"/>
      <c r="I47" s="334"/>
      <c r="J47" s="334"/>
      <c r="K47" s="359"/>
      <c r="L47" s="359"/>
      <c r="M47" s="308" t="b">
        <v>0</v>
      </c>
      <c r="N47" s="287" t="e">
        <f>VLOOKUP($A47,'Erstberatung T.M.JJ'!$A$63:$B$86,2,FALSE)</f>
        <v>#N/A</v>
      </c>
      <c r="O47" s="287" t="b">
        <f t="shared" si="2"/>
        <v>0</v>
      </c>
      <c r="Q47" s="331"/>
      <c r="R47" s="331"/>
    </row>
    <row r="48" spans="1:18" ht="15.7" customHeight="1" thickBot="1" x14ac:dyDescent="0.35">
      <c r="A48" s="332">
        <v>127</v>
      </c>
      <c r="B48" s="312">
        <f t="shared" si="3"/>
        <v>48</v>
      </c>
      <c r="C48" s="333"/>
      <c r="D48" s="333"/>
      <c r="E48" s="333"/>
      <c r="F48" s="333"/>
      <c r="G48" s="334"/>
      <c r="H48" s="334"/>
      <c r="I48" s="334"/>
      <c r="J48" s="334"/>
      <c r="K48" s="335"/>
      <c r="L48" s="335"/>
      <c r="M48" s="313" t="b">
        <v>0</v>
      </c>
      <c r="N48" s="287" t="e">
        <f>VLOOKUP($A48,'Erstberatung T.M.JJ'!$A$63:$B$86,2,FALSE)</f>
        <v>#N/A</v>
      </c>
      <c r="O48" s="287" t="b">
        <f t="shared" si="2"/>
        <v>0</v>
      </c>
      <c r="Q48" s="331"/>
      <c r="R48" s="331"/>
    </row>
    <row r="49" spans="1:18" ht="15.7" customHeight="1" thickBot="1" x14ac:dyDescent="0.35">
      <c r="A49" s="289"/>
      <c r="B49" s="290"/>
      <c r="C49" s="291" t="s">
        <v>228</v>
      </c>
      <c r="D49" s="291"/>
      <c r="E49" s="336"/>
      <c r="F49" s="314"/>
      <c r="G49" s="315"/>
      <c r="H49" s="315"/>
      <c r="I49" s="315"/>
      <c r="J49" s="315"/>
      <c r="K49" s="290"/>
      <c r="L49" s="290"/>
      <c r="M49" s="293" t="b">
        <v>0</v>
      </c>
      <c r="N49" s="287" t="s">
        <v>229</v>
      </c>
      <c r="Q49" s="331"/>
      <c r="R49" s="331"/>
    </row>
    <row r="50" spans="1:18" ht="15.7" customHeight="1" x14ac:dyDescent="0.3">
      <c r="A50" s="337">
        <v>1001</v>
      </c>
      <c r="B50" s="295">
        <f t="shared" ref="B50:B64" si="4">ROW(B50)</f>
        <v>50</v>
      </c>
      <c r="C50" s="338" t="s">
        <v>233</v>
      </c>
      <c r="D50" s="338">
        <v>3020</v>
      </c>
      <c r="E50" s="338" t="s">
        <v>124</v>
      </c>
      <c r="F50" s="338" t="s">
        <v>124</v>
      </c>
      <c r="G50" s="339">
        <v>0</v>
      </c>
      <c r="H50" s="339">
        <v>0</v>
      </c>
      <c r="I50" s="339">
        <v>0</v>
      </c>
      <c r="J50" s="339">
        <v>0</v>
      </c>
      <c r="K50" s="340"/>
      <c r="L50" s="340"/>
      <c r="M50" s="295" t="b">
        <v>1</v>
      </c>
      <c r="O50" s="287" t="b">
        <v>0</v>
      </c>
      <c r="Q50" s="331"/>
      <c r="R50" s="331"/>
    </row>
    <row r="51" spans="1:18" ht="15.7" customHeight="1" x14ac:dyDescent="0.3">
      <c r="A51" s="341">
        <v>1002</v>
      </c>
      <c r="B51" s="303">
        <f t="shared" si="4"/>
        <v>51</v>
      </c>
      <c r="C51" s="330" t="s">
        <v>234</v>
      </c>
      <c r="D51" s="338">
        <v>3050</v>
      </c>
      <c r="E51" s="330" t="s">
        <v>99</v>
      </c>
      <c r="F51" s="330" t="s">
        <v>125</v>
      </c>
      <c r="G51" s="318">
        <v>0</v>
      </c>
      <c r="H51" s="318">
        <v>0</v>
      </c>
      <c r="I51" s="318">
        <v>0</v>
      </c>
      <c r="J51" s="318">
        <v>0</v>
      </c>
      <c r="K51" s="324"/>
      <c r="L51" s="324"/>
      <c r="M51" s="303" t="b">
        <v>1</v>
      </c>
      <c r="O51" s="287" t="b">
        <v>0</v>
      </c>
      <c r="Q51" s="331"/>
      <c r="R51" s="331"/>
    </row>
    <row r="52" spans="1:18" ht="15.7" customHeight="1" x14ac:dyDescent="0.3">
      <c r="A52" s="341">
        <v>1003</v>
      </c>
      <c r="B52" s="303">
        <f t="shared" si="4"/>
        <v>52</v>
      </c>
      <c r="C52" s="330" t="s">
        <v>235</v>
      </c>
      <c r="D52" s="338">
        <v>3060</v>
      </c>
      <c r="E52" s="330" t="s">
        <v>126</v>
      </c>
      <c r="F52" s="330" t="s">
        <v>126</v>
      </c>
      <c r="G52" s="318">
        <v>0</v>
      </c>
      <c r="H52" s="318">
        <v>0</v>
      </c>
      <c r="I52" s="318">
        <v>0</v>
      </c>
      <c r="J52" s="318">
        <v>0</v>
      </c>
      <c r="K52" s="324"/>
      <c r="L52" s="324"/>
      <c r="M52" s="303" t="b">
        <v>1</v>
      </c>
      <c r="O52" s="287" t="b">
        <v>0</v>
      </c>
      <c r="Q52" s="331"/>
      <c r="R52" s="331"/>
    </row>
    <row r="53" spans="1:18" ht="15.7" customHeight="1" x14ac:dyDescent="0.3">
      <c r="A53" s="341">
        <v>1004</v>
      </c>
      <c r="B53" s="303">
        <f t="shared" si="4"/>
        <v>53</v>
      </c>
      <c r="C53" s="330" t="s">
        <v>236</v>
      </c>
      <c r="D53" s="338">
        <v>3040</v>
      </c>
      <c r="E53" s="330" t="s">
        <v>99</v>
      </c>
      <c r="F53" s="330" t="s">
        <v>41</v>
      </c>
      <c r="G53" s="318">
        <v>0</v>
      </c>
      <c r="H53" s="318">
        <v>0</v>
      </c>
      <c r="I53" s="318">
        <v>0</v>
      </c>
      <c r="J53" s="318">
        <v>0</v>
      </c>
      <c r="K53" s="324"/>
      <c r="L53" s="324"/>
      <c r="M53" s="303" t="b">
        <v>1</v>
      </c>
      <c r="O53" s="287" t="b">
        <v>0</v>
      </c>
      <c r="Q53" s="331"/>
      <c r="R53" s="331"/>
    </row>
    <row r="54" spans="1:18" ht="15.7" customHeight="1" x14ac:dyDescent="0.3">
      <c r="A54" s="341">
        <v>1005</v>
      </c>
      <c r="B54" s="303">
        <f t="shared" si="4"/>
        <v>54</v>
      </c>
      <c r="C54" s="330" t="s">
        <v>237</v>
      </c>
      <c r="D54" s="338">
        <v>3030</v>
      </c>
      <c r="E54" s="330" t="s">
        <v>138</v>
      </c>
      <c r="F54" s="330" t="s">
        <v>138</v>
      </c>
      <c r="G54" s="318">
        <v>0</v>
      </c>
      <c r="H54" s="318">
        <v>0</v>
      </c>
      <c r="I54" s="318">
        <v>0</v>
      </c>
      <c r="J54" s="318">
        <v>0</v>
      </c>
      <c r="K54" s="324"/>
      <c r="L54" s="324"/>
      <c r="M54" s="303" t="b">
        <v>1</v>
      </c>
      <c r="O54" s="287" t="b">
        <v>0</v>
      </c>
      <c r="Q54" s="331"/>
      <c r="R54" s="331"/>
    </row>
    <row r="55" spans="1:18" ht="15.7" customHeight="1" thickBot="1" x14ac:dyDescent="0.35">
      <c r="A55" s="341"/>
      <c r="B55" s="303">
        <f t="shared" si="4"/>
        <v>55</v>
      </c>
      <c r="C55" s="330"/>
      <c r="D55" s="338"/>
      <c r="E55" s="330"/>
      <c r="F55" s="330"/>
      <c r="G55" s="318"/>
      <c r="H55" s="318"/>
      <c r="I55" s="318"/>
      <c r="J55" s="318"/>
      <c r="K55" s="324"/>
      <c r="L55" s="324"/>
      <c r="M55" s="303" t="b">
        <v>1</v>
      </c>
      <c r="O55" s="287" t="b">
        <v>0</v>
      </c>
      <c r="Q55" s="331"/>
      <c r="R55" s="331"/>
    </row>
    <row r="56" spans="1:18" ht="15.7" customHeight="1" thickBot="1" x14ac:dyDescent="0.35">
      <c r="A56" s="289"/>
      <c r="B56" s="289"/>
      <c r="C56" s="291" t="s">
        <v>315</v>
      </c>
      <c r="D56" s="291"/>
      <c r="E56" s="336"/>
      <c r="F56" s="314"/>
      <c r="G56" s="315"/>
      <c r="H56" s="315"/>
      <c r="I56" s="315"/>
      <c r="J56" s="315"/>
      <c r="K56" s="290"/>
      <c r="L56" s="290"/>
      <c r="M56" s="303"/>
      <c r="O56" s="287" t="b">
        <v>0</v>
      </c>
      <c r="Q56" s="331"/>
      <c r="R56" s="331"/>
    </row>
    <row r="57" spans="1:18" ht="15.7" customHeight="1" x14ac:dyDescent="0.3">
      <c r="A57" s="341">
        <v>9000</v>
      </c>
      <c r="B57" s="303">
        <f t="shared" si="4"/>
        <v>57</v>
      </c>
      <c r="C57" s="330">
        <f>IF('Erstberatung T.M.JJ'!$B$60,'Erstberatung T.M.JJ'!F63,0)</f>
        <v>0</v>
      </c>
      <c r="D57" s="330">
        <f>IF('Erstberatung T.M.JJ'!$B$60,'Erstberatung T.M.JJ'!J63,0)</f>
        <v>0</v>
      </c>
      <c r="E57" s="330">
        <f>IF('Erstberatung T.M.JJ'!$B$60,'Erstberatung T.M.JJ'!K63,0)</f>
        <v>0</v>
      </c>
      <c r="F57" s="330">
        <f>IF('Erstberatung T.M.JJ'!$B$60,'Erstberatung T.M.JJ'!L63,0)</f>
        <v>0</v>
      </c>
      <c r="G57" s="330">
        <f>IF('Erstberatung T.M.JJ'!$B$60,'Erstberatung T.M.JJ'!M63,0)</f>
        <v>0</v>
      </c>
      <c r="H57" s="330">
        <f>IF('Erstberatung T.M.JJ'!$B$60,'Erstberatung T.M.JJ'!N63,0)</f>
        <v>0</v>
      </c>
      <c r="I57" s="330">
        <f>IF('Erstberatung T.M.JJ'!$B$60,'Erstberatung T.M.JJ'!O63,0)</f>
        <v>0</v>
      </c>
      <c r="J57" s="330">
        <f>IF('Erstberatung T.M.JJ'!$B$60,'Erstberatung T.M.JJ'!P63,0)</f>
        <v>0</v>
      </c>
      <c r="K57" s="324"/>
      <c r="L57" s="324"/>
      <c r="M57" s="303" t="b">
        <v>0</v>
      </c>
      <c r="O57" s="287" t="b">
        <f>AND(C57&gt;0,'Erstberatung T.M.JJ'!$B$60)</f>
        <v>0</v>
      </c>
      <c r="Q57" s="331"/>
      <c r="R57" s="331"/>
    </row>
    <row r="58" spans="1:18" ht="15.7" customHeight="1" x14ac:dyDescent="0.3">
      <c r="A58" s="341">
        <v>9001</v>
      </c>
      <c r="B58" s="303">
        <f t="shared" si="4"/>
        <v>58</v>
      </c>
      <c r="C58" s="330">
        <f>IF('Erstberatung T.M.JJ'!$B$60,'Erstberatung T.M.JJ'!F64,0)</f>
        <v>0</v>
      </c>
      <c r="D58" s="330">
        <f>IF('Erstberatung T.M.JJ'!$B$60,'Erstberatung T.M.JJ'!J64,0)</f>
        <v>0</v>
      </c>
      <c r="E58" s="330">
        <f>IF('Erstberatung T.M.JJ'!$B$60,'Erstberatung T.M.JJ'!K64,0)</f>
        <v>0</v>
      </c>
      <c r="F58" s="330">
        <f>IF('Erstberatung T.M.JJ'!$B$60,'Erstberatung T.M.JJ'!L64,0)</f>
        <v>0</v>
      </c>
      <c r="G58" s="330">
        <f>IF('Erstberatung T.M.JJ'!$B$60,'Erstberatung T.M.JJ'!M64,0)</f>
        <v>0</v>
      </c>
      <c r="H58" s="330">
        <f>IF('Erstberatung T.M.JJ'!$B$60,'Erstberatung T.M.JJ'!N64,0)</f>
        <v>0</v>
      </c>
      <c r="I58" s="330">
        <f>IF('Erstberatung T.M.JJ'!$B$60,'Erstberatung T.M.JJ'!O64,0)</f>
        <v>0</v>
      </c>
      <c r="J58" s="330">
        <f>IF('Erstberatung T.M.JJ'!$B$60,'Erstberatung T.M.JJ'!P64,0)</f>
        <v>0</v>
      </c>
      <c r="K58" s="324"/>
      <c r="L58" s="324"/>
      <c r="M58" s="303" t="b">
        <v>0</v>
      </c>
      <c r="O58" s="287" t="b">
        <f>AND(C58&gt;0,'Erstberatung T.M.JJ'!$B$60)</f>
        <v>0</v>
      </c>
      <c r="Q58" s="331"/>
      <c r="R58" s="331"/>
    </row>
    <row r="59" spans="1:18" ht="15.7" customHeight="1" x14ac:dyDescent="0.3">
      <c r="A59" s="341">
        <v>9002</v>
      </c>
      <c r="B59" s="303">
        <f t="shared" si="4"/>
        <v>59</v>
      </c>
      <c r="C59" s="330">
        <f>IF('Erstberatung T.M.JJ'!$B$60,'Erstberatung T.M.JJ'!F65,0)</f>
        <v>0</v>
      </c>
      <c r="D59" s="330">
        <f>IF('Erstberatung T.M.JJ'!$B$60,'Erstberatung T.M.JJ'!J65,0)</f>
        <v>0</v>
      </c>
      <c r="E59" s="330">
        <f>IF('Erstberatung T.M.JJ'!$B$60,'Erstberatung T.M.JJ'!K65,0)</f>
        <v>0</v>
      </c>
      <c r="F59" s="330">
        <f>IF('Erstberatung T.M.JJ'!$B$60,'Erstberatung T.M.JJ'!L65,0)</f>
        <v>0</v>
      </c>
      <c r="G59" s="330">
        <f>IF('Erstberatung T.M.JJ'!$B$60,'Erstberatung T.M.JJ'!M65,0)</f>
        <v>0</v>
      </c>
      <c r="H59" s="330">
        <f>IF('Erstberatung T.M.JJ'!$B$60,'Erstberatung T.M.JJ'!N65,0)</f>
        <v>0</v>
      </c>
      <c r="I59" s="330">
        <f>IF('Erstberatung T.M.JJ'!$B$60,'Erstberatung T.M.JJ'!O65,0)</f>
        <v>0</v>
      </c>
      <c r="J59" s="330">
        <f>IF('Erstberatung T.M.JJ'!$B$60,'Erstberatung T.M.JJ'!P65,0)</f>
        <v>0</v>
      </c>
      <c r="K59" s="324"/>
      <c r="L59" s="324"/>
      <c r="M59" s="303" t="b">
        <v>0</v>
      </c>
      <c r="O59" s="287" t="b">
        <f>AND(C59&gt;0,'Erstberatung T.M.JJ'!$B$60)</f>
        <v>0</v>
      </c>
      <c r="Q59" s="331"/>
      <c r="R59" s="331"/>
    </row>
    <row r="60" spans="1:18" ht="15.7" customHeight="1" x14ac:dyDescent="0.3">
      <c r="A60" s="341">
        <v>9003</v>
      </c>
      <c r="B60" s="303">
        <f t="shared" si="4"/>
        <v>60</v>
      </c>
      <c r="C60" s="330">
        <f>IF('Erstberatung T.M.JJ'!$B$60,'Erstberatung T.M.JJ'!F66,0)</f>
        <v>0</v>
      </c>
      <c r="D60" s="330">
        <f>IF('Erstberatung T.M.JJ'!$B$60,'Erstberatung T.M.JJ'!J66,0)</f>
        <v>0</v>
      </c>
      <c r="E60" s="330">
        <f>IF('Erstberatung T.M.JJ'!$B$60,'Erstberatung T.M.JJ'!K66,0)</f>
        <v>0</v>
      </c>
      <c r="F60" s="330">
        <f>IF('Erstberatung T.M.JJ'!$B$60,'Erstberatung T.M.JJ'!L66,0)</f>
        <v>0</v>
      </c>
      <c r="G60" s="330">
        <f>IF('Erstberatung T.M.JJ'!$B$60,'Erstberatung T.M.JJ'!M66,0)</f>
        <v>0</v>
      </c>
      <c r="H60" s="330">
        <f>IF('Erstberatung T.M.JJ'!$B$60,'Erstberatung T.M.JJ'!N66,0)</f>
        <v>0</v>
      </c>
      <c r="I60" s="330">
        <f>IF('Erstberatung T.M.JJ'!$B$60,'Erstberatung T.M.JJ'!O66,0)</f>
        <v>0</v>
      </c>
      <c r="J60" s="330">
        <f>IF('Erstberatung T.M.JJ'!$B$60,'Erstberatung T.M.JJ'!P66,0)</f>
        <v>0</v>
      </c>
      <c r="K60" s="324"/>
      <c r="L60" s="324"/>
      <c r="M60" s="303" t="b">
        <v>0</v>
      </c>
      <c r="O60" s="287" t="b">
        <f>AND(C60&gt;0,'Erstberatung T.M.JJ'!$B$60)</f>
        <v>0</v>
      </c>
      <c r="Q60" s="331"/>
      <c r="R60" s="331"/>
    </row>
    <row r="61" spans="1:18" ht="15.7" customHeight="1" x14ac:dyDescent="0.3">
      <c r="A61" s="341">
        <v>9004</v>
      </c>
      <c r="B61" s="303">
        <f t="shared" si="4"/>
        <v>61</v>
      </c>
      <c r="C61" s="330">
        <f>IF('Erstberatung T.M.JJ'!$B$60,'Erstberatung T.M.JJ'!F67,0)</f>
        <v>0</v>
      </c>
      <c r="D61" s="330">
        <f>IF('Erstberatung T.M.JJ'!$B$60,'Erstberatung T.M.JJ'!J67,0)</f>
        <v>0</v>
      </c>
      <c r="E61" s="330">
        <f>IF('Erstberatung T.M.JJ'!$B$60,'Erstberatung T.M.JJ'!K67,0)</f>
        <v>0</v>
      </c>
      <c r="F61" s="330">
        <f>IF('Erstberatung T.M.JJ'!$B$60,'Erstberatung T.M.JJ'!L67,0)</f>
        <v>0</v>
      </c>
      <c r="G61" s="330">
        <f>IF('Erstberatung T.M.JJ'!$B$60,'Erstberatung T.M.JJ'!M67,0)</f>
        <v>0</v>
      </c>
      <c r="H61" s="330">
        <f>IF('Erstberatung T.M.JJ'!$B$60,'Erstberatung T.M.JJ'!N67,0)</f>
        <v>0</v>
      </c>
      <c r="I61" s="330">
        <f>IF('Erstberatung T.M.JJ'!$B$60,'Erstberatung T.M.JJ'!O67,0)</f>
        <v>0</v>
      </c>
      <c r="J61" s="330">
        <f>IF('Erstberatung T.M.JJ'!$B$60,'Erstberatung T.M.JJ'!P67,0)</f>
        <v>0</v>
      </c>
      <c r="K61" s="324"/>
      <c r="L61" s="324"/>
      <c r="M61" s="303" t="b">
        <v>0</v>
      </c>
      <c r="O61" s="287" t="b">
        <f>AND(C61&gt;0,'Erstberatung T.M.JJ'!$B$60)</f>
        <v>0</v>
      </c>
      <c r="Q61" s="331"/>
      <c r="R61" s="331"/>
    </row>
    <row r="62" spans="1:18" ht="15.7" customHeight="1" x14ac:dyDescent="0.3">
      <c r="A62" s="341">
        <v>9005</v>
      </c>
      <c r="B62" s="303">
        <f t="shared" si="4"/>
        <v>62</v>
      </c>
      <c r="C62" s="330">
        <f>IF('Erstberatung T.M.JJ'!$B$60,'Erstberatung T.M.JJ'!F68,0)</f>
        <v>0</v>
      </c>
      <c r="D62" s="330">
        <f>IF('Erstberatung T.M.JJ'!$B$60,'Erstberatung T.M.JJ'!J68,0)</f>
        <v>0</v>
      </c>
      <c r="E62" s="330">
        <f>IF('Erstberatung T.M.JJ'!$B$60,'Erstberatung T.M.JJ'!K68,0)</f>
        <v>0</v>
      </c>
      <c r="F62" s="330">
        <f>IF('Erstberatung T.M.JJ'!$B$60,'Erstberatung T.M.JJ'!L68,0)</f>
        <v>0</v>
      </c>
      <c r="G62" s="330">
        <f>IF('Erstberatung T.M.JJ'!$B$60,'Erstberatung T.M.JJ'!M68,0)</f>
        <v>0</v>
      </c>
      <c r="H62" s="330">
        <f>IF('Erstberatung T.M.JJ'!$B$60,'Erstberatung T.M.JJ'!N68,0)</f>
        <v>0</v>
      </c>
      <c r="I62" s="330">
        <f>IF('Erstberatung T.M.JJ'!$B$60,'Erstberatung T.M.JJ'!O68,0)</f>
        <v>0</v>
      </c>
      <c r="J62" s="330">
        <f>IF('Erstberatung T.M.JJ'!$B$60,'Erstberatung T.M.JJ'!P68,0)</f>
        <v>0</v>
      </c>
      <c r="K62" s="324"/>
      <c r="L62" s="324"/>
      <c r="M62" s="303" t="b">
        <v>0</v>
      </c>
      <c r="O62" s="287" t="b">
        <f>AND(C62&gt;0,'Erstberatung T.M.JJ'!$B$60)</f>
        <v>0</v>
      </c>
      <c r="Q62" s="331"/>
      <c r="R62" s="331"/>
    </row>
    <row r="63" spans="1:18" ht="15.7" customHeight="1" x14ac:dyDescent="0.3">
      <c r="A63" s="341">
        <v>9006</v>
      </c>
      <c r="B63" s="303">
        <f t="shared" si="4"/>
        <v>63</v>
      </c>
      <c r="C63" s="330">
        <f>IF('Erstberatung T.M.JJ'!$B$60,'Erstberatung T.M.JJ'!F69,0)</f>
        <v>0</v>
      </c>
      <c r="D63" s="330">
        <f>IF('Erstberatung T.M.JJ'!$B$60,'Erstberatung T.M.JJ'!J69,0)</f>
        <v>0</v>
      </c>
      <c r="E63" s="330">
        <f>IF('Erstberatung T.M.JJ'!$B$60,'Erstberatung T.M.JJ'!K69,0)</f>
        <v>0</v>
      </c>
      <c r="F63" s="330">
        <f>IF('Erstberatung T.M.JJ'!$B$60,'Erstberatung T.M.JJ'!L69,0)</f>
        <v>0</v>
      </c>
      <c r="G63" s="330">
        <f>IF('Erstberatung T.M.JJ'!$B$60,'Erstberatung T.M.JJ'!M69,0)</f>
        <v>0</v>
      </c>
      <c r="H63" s="330">
        <f>IF('Erstberatung T.M.JJ'!$B$60,'Erstberatung T.M.JJ'!N69,0)</f>
        <v>0</v>
      </c>
      <c r="I63" s="330">
        <f>IF('Erstberatung T.M.JJ'!$B$60,'Erstberatung T.M.JJ'!O69,0)</f>
        <v>0</v>
      </c>
      <c r="J63" s="330">
        <f>IF('Erstberatung T.M.JJ'!$B$60,'Erstberatung T.M.JJ'!P69,0)</f>
        <v>0</v>
      </c>
      <c r="K63" s="324"/>
      <c r="L63" s="324"/>
      <c r="M63" s="303" t="b">
        <v>0</v>
      </c>
      <c r="O63" s="287" t="b">
        <f>AND(C63&gt;0,'Erstberatung T.M.JJ'!$B$60)</f>
        <v>0</v>
      </c>
      <c r="Q63" s="331"/>
      <c r="R63" s="331"/>
    </row>
    <row r="64" spans="1:18" ht="15.7" customHeight="1" x14ac:dyDescent="0.3">
      <c r="A64" s="341">
        <v>9007</v>
      </c>
      <c r="B64" s="303">
        <f t="shared" si="4"/>
        <v>64</v>
      </c>
      <c r="C64" s="330">
        <f>IF('Erstberatung T.M.JJ'!$B$60,'Erstberatung T.M.JJ'!F70,0)</f>
        <v>0</v>
      </c>
      <c r="D64" s="330">
        <f>IF('Erstberatung T.M.JJ'!$B$60,'Erstberatung T.M.JJ'!J70,0)</f>
        <v>0</v>
      </c>
      <c r="E64" s="330">
        <f>IF('Erstberatung T.M.JJ'!$B$60,'Erstberatung T.M.JJ'!K70,0)</f>
        <v>0</v>
      </c>
      <c r="F64" s="330">
        <f>IF('Erstberatung T.M.JJ'!$B$60,'Erstberatung T.M.JJ'!L70,0)</f>
        <v>0</v>
      </c>
      <c r="G64" s="330">
        <f>IF('Erstberatung T.M.JJ'!$B$60,'Erstberatung T.M.JJ'!M70,0)</f>
        <v>0</v>
      </c>
      <c r="H64" s="330">
        <f>IF('Erstberatung T.M.JJ'!$B$60,'Erstberatung T.M.JJ'!N70,0)</f>
        <v>0</v>
      </c>
      <c r="I64" s="330">
        <f>IF('Erstberatung T.M.JJ'!$B$60,'Erstberatung T.M.JJ'!O70,0)</f>
        <v>0</v>
      </c>
      <c r="J64" s="330">
        <f>IF('Erstberatung T.M.JJ'!$B$60,'Erstberatung T.M.JJ'!P70,0)</f>
        <v>0</v>
      </c>
      <c r="K64" s="324"/>
      <c r="L64" s="324"/>
      <c r="M64" s="303" t="b">
        <v>0</v>
      </c>
      <c r="O64" s="287" t="b">
        <f>AND(C64&gt;0,'Erstberatung T.M.JJ'!$B$60)</f>
        <v>0</v>
      </c>
      <c r="Q64" s="331"/>
      <c r="R64" s="331"/>
    </row>
    <row r="65" spans="1:18" ht="15.7" customHeight="1" x14ac:dyDescent="0.3">
      <c r="A65" s="342"/>
      <c r="C65" s="343"/>
      <c r="D65" s="343"/>
      <c r="E65" s="343"/>
      <c r="F65" s="343"/>
      <c r="G65" s="344"/>
      <c r="H65" s="344"/>
      <c r="I65" s="344"/>
      <c r="J65" s="344"/>
      <c r="K65" s="331"/>
      <c r="L65" s="331"/>
      <c r="Q65" s="331"/>
      <c r="R65" s="331"/>
    </row>
    <row r="66" spans="1:18" ht="15.7" customHeight="1" x14ac:dyDescent="0.3">
      <c r="A66" s="342"/>
      <c r="C66" s="343"/>
      <c r="D66" s="343"/>
      <c r="E66" s="343"/>
      <c r="F66" s="343"/>
      <c r="G66" s="344"/>
      <c r="H66" s="344"/>
      <c r="I66" s="344"/>
      <c r="J66" s="344"/>
      <c r="K66" s="331"/>
      <c r="L66" s="331"/>
      <c r="Q66" s="331"/>
      <c r="R66" s="331"/>
    </row>
    <row r="67" spans="1:18" ht="15.7" customHeight="1" x14ac:dyDescent="0.3">
      <c r="A67" s="342"/>
      <c r="C67" s="343"/>
      <c r="D67" s="343"/>
      <c r="E67" s="343"/>
      <c r="F67" s="343"/>
      <c r="G67" s="344"/>
      <c r="H67" s="344"/>
      <c r="I67" s="344"/>
      <c r="J67" s="344"/>
      <c r="K67" s="331"/>
      <c r="L67" s="331"/>
      <c r="Q67" s="331"/>
      <c r="R67" s="331"/>
    </row>
    <row r="68" spans="1:18" ht="78.8" customHeight="1" x14ac:dyDescent="0.3">
      <c r="A68" s="342"/>
      <c r="C68" s="345" t="s">
        <v>280</v>
      </c>
      <c r="D68" s="345"/>
      <c r="E68" s="343"/>
      <c r="F68" s="343"/>
      <c r="G68" s="344"/>
      <c r="H68" s="344"/>
      <c r="I68" s="344"/>
      <c r="J68" s="344"/>
      <c r="K68" s="331"/>
      <c r="L68" s="331"/>
      <c r="Q68" s="331"/>
      <c r="R68" s="331"/>
    </row>
    <row r="69" spans="1:18" ht="15.7" customHeight="1" x14ac:dyDescent="0.3">
      <c r="A69" s="342"/>
      <c r="C69" s="343"/>
      <c r="D69" s="343"/>
      <c r="E69" s="343"/>
      <c r="F69" s="343"/>
      <c r="G69" s="344"/>
      <c r="H69" s="344"/>
      <c r="I69" s="344"/>
      <c r="J69" s="344"/>
      <c r="K69" s="331"/>
      <c r="L69" s="331"/>
      <c r="Q69" s="331"/>
      <c r="R69" s="331"/>
    </row>
    <row r="70" spans="1:18" ht="15.7" customHeight="1" x14ac:dyDescent="0.3">
      <c r="A70" s="342"/>
      <c r="C70" s="343"/>
      <c r="D70" s="343"/>
      <c r="E70" s="343"/>
      <c r="F70" s="343"/>
      <c r="G70" s="344"/>
      <c r="H70" s="344"/>
      <c r="I70" s="344"/>
      <c r="J70" s="344"/>
      <c r="K70" s="331"/>
      <c r="L70" s="331"/>
      <c r="Q70" s="331"/>
      <c r="R70" s="331"/>
    </row>
    <row r="71" spans="1:18" ht="15.7" customHeight="1" x14ac:dyDescent="0.3">
      <c r="A71" s="342"/>
      <c r="C71" s="343"/>
      <c r="D71" s="343"/>
      <c r="E71" s="343"/>
      <c r="F71" s="343"/>
      <c r="G71" s="344"/>
      <c r="H71" s="344"/>
      <c r="I71" s="344"/>
      <c r="J71" s="344"/>
      <c r="K71" s="331"/>
      <c r="L71" s="331"/>
      <c r="Q71" s="331"/>
      <c r="R71" s="331"/>
    </row>
    <row r="72" spans="1:18" ht="15.7" customHeight="1" x14ac:dyDescent="0.3">
      <c r="A72" s="342"/>
      <c r="C72" s="343"/>
      <c r="D72" s="343"/>
      <c r="E72" s="343"/>
      <c r="F72" s="343"/>
      <c r="G72" s="344"/>
      <c r="H72" s="344"/>
      <c r="I72" s="344"/>
      <c r="J72" s="344"/>
      <c r="K72" s="331"/>
      <c r="L72" s="331"/>
      <c r="Q72" s="331"/>
      <c r="R72" s="331"/>
    </row>
    <row r="73" spans="1:18" ht="15.7" customHeight="1" x14ac:dyDescent="0.3">
      <c r="A73" s="342"/>
      <c r="C73" s="343"/>
      <c r="D73" s="343"/>
      <c r="E73" s="343"/>
      <c r="F73" s="343"/>
      <c r="G73" s="344"/>
      <c r="H73" s="344"/>
      <c r="I73" s="344"/>
      <c r="J73" s="344"/>
      <c r="K73" s="331"/>
      <c r="L73" s="331"/>
      <c r="Q73" s="331"/>
      <c r="R73" s="331"/>
    </row>
    <row r="74" spans="1:18" ht="15.7" customHeight="1" x14ac:dyDescent="0.3">
      <c r="A74" s="342"/>
      <c r="C74" s="343"/>
      <c r="D74" s="343"/>
      <c r="E74" s="343"/>
      <c r="F74" s="343"/>
      <c r="G74" s="344"/>
      <c r="H74" s="344"/>
      <c r="I74" s="344"/>
      <c r="J74" s="344"/>
      <c r="K74" s="331"/>
      <c r="L74" s="331"/>
      <c r="Q74" s="331"/>
      <c r="R74" s="331"/>
    </row>
    <row r="75" spans="1:18" ht="15.7" customHeight="1" x14ac:dyDescent="0.3">
      <c r="A75" s="342"/>
      <c r="C75" s="343"/>
      <c r="D75" s="343"/>
      <c r="E75" s="343"/>
      <c r="F75" s="343"/>
      <c r="G75" s="344"/>
      <c r="H75" s="344"/>
      <c r="I75" s="344"/>
      <c r="J75" s="344"/>
      <c r="K75" s="331"/>
      <c r="L75" s="331"/>
      <c r="Q75" s="331"/>
      <c r="R75" s="331"/>
    </row>
    <row r="76" spans="1:18" ht="15.7" customHeight="1" x14ac:dyDescent="0.3">
      <c r="A76" s="342"/>
      <c r="C76" s="343"/>
      <c r="D76" s="343"/>
      <c r="E76" s="343"/>
      <c r="F76" s="343"/>
      <c r="G76" s="344"/>
      <c r="H76" s="344"/>
      <c r="I76" s="344"/>
      <c r="J76" s="344"/>
      <c r="K76" s="331"/>
      <c r="L76" s="331"/>
      <c r="Q76" s="331"/>
      <c r="R76" s="331"/>
    </row>
    <row r="77" spans="1:18" ht="15.7" customHeight="1" x14ac:dyDescent="0.3">
      <c r="A77" s="342"/>
      <c r="C77" s="343"/>
      <c r="D77" s="343"/>
      <c r="E77" s="343"/>
      <c r="F77" s="343"/>
      <c r="G77" s="344"/>
      <c r="H77" s="344"/>
      <c r="I77" s="344"/>
      <c r="J77" s="344"/>
      <c r="K77" s="331"/>
      <c r="L77" s="331"/>
      <c r="Q77" s="331"/>
      <c r="R77" s="331"/>
    </row>
    <row r="78" spans="1:18" ht="15.7" customHeight="1" x14ac:dyDescent="0.3">
      <c r="A78" s="342"/>
      <c r="C78" s="343"/>
      <c r="D78" s="343"/>
      <c r="E78" s="343"/>
      <c r="F78" s="343"/>
      <c r="G78" s="344"/>
      <c r="H78" s="344"/>
      <c r="I78" s="344"/>
      <c r="J78" s="344"/>
      <c r="K78" s="331"/>
      <c r="L78" s="331"/>
      <c r="Q78" s="331"/>
      <c r="R78" s="331"/>
    </row>
    <row r="79" spans="1:18" ht="15.7" customHeight="1" x14ac:dyDescent="0.3">
      <c r="A79" s="342"/>
      <c r="C79" s="343"/>
      <c r="D79" s="343"/>
      <c r="E79" s="343"/>
      <c r="F79" s="343"/>
      <c r="G79" s="344"/>
      <c r="H79" s="344"/>
      <c r="I79" s="344"/>
      <c r="J79" s="344"/>
      <c r="K79" s="331"/>
      <c r="L79" s="331"/>
      <c r="Q79" s="331"/>
      <c r="R79" s="331"/>
    </row>
    <row r="80" spans="1:18" ht="15.7" customHeight="1" x14ac:dyDescent="0.3">
      <c r="A80" s="342"/>
      <c r="C80" s="343"/>
      <c r="D80" s="343"/>
      <c r="E80" s="343"/>
      <c r="F80" s="343"/>
      <c r="G80" s="344"/>
      <c r="H80" s="344"/>
      <c r="I80" s="344"/>
      <c r="J80" s="344"/>
      <c r="K80" s="331"/>
      <c r="L80" s="331"/>
      <c r="Q80" s="331"/>
      <c r="R80" s="331"/>
    </row>
    <row r="81" spans="1:18" ht="15.7" customHeight="1" x14ac:dyDescent="0.3">
      <c r="A81" s="342"/>
      <c r="C81" s="343"/>
      <c r="D81" s="343"/>
      <c r="E81" s="343"/>
      <c r="F81" s="343"/>
      <c r="G81" s="344"/>
      <c r="H81" s="344"/>
      <c r="I81" s="344"/>
      <c r="J81" s="344"/>
      <c r="K81" s="331"/>
      <c r="L81" s="331"/>
      <c r="Q81" s="331"/>
      <c r="R81" s="331"/>
    </row>
    <row r="82" spans="1:18" ht="15.7" customHeight="1" x14ac:dyDescent="0.3">
      <c r="A82" s="342"/>
      <c r="C82" s="343"/>
      <c r="D82" s="343"/>
      <c r="E82" s="343"/>
      <c r="F82" s="343"/>
      <c r="G82" s="344"/>
      <c r="H82" s="344"/>
      <c r="I82" s="344"/>
      <c r="J82" s="344"/>
      <c r="K82" s="331"/>
      <c r="L82" s="331"/>
      <c r="Q82" s="331"/>
      <c r="R82" s="331"/>
    </row>
    <row r="83" spans="1:18" ht="15.7" customHeight="1" x14ac:dyDescent="0.3">
      <c r="A83" s="342"/>
      <c r="C83" s="343"/>
      <c r="D83" s="343"/>
      <c r="E83" s="343"/>
      <c r="F83" s="343"/>
      <c r="G83" s="344"/>
      <c r="H83" s="344"/>
      <c r="I83" s="344"/>
      <c r="J83" s="344"/>
      <c r="K83" s="331"/>
      <c r="L83" s="331"/>
      <c r="Q83" s="331"/>
      <c r="R83" s="331"/>
    </row>
    <row r="84" spans="1:18" ht="15.7" customHeight="1" x14ac:dyDescent="0.3">
      <c r="A84" s="342"/>
      <c r="C84" s="343"/>
      <c r="D84" s="343"/>
      <c r="E84" s="343"/>
      <c r="F84" s="343"/>
      <c r="G84" s="344"/>
      <c r="H84" s="344"/>
      <c r="I84" s="344"/>
      <c r="J84" s="344"/>
      <c r="K84" s="331"/>
      <c r="L84" s="331"/>
      <c r="Q84" s="331"/>
      <c r="R84" s="331"/>
    </row>
    <row r="85" spans="1:18" ht="15.7" customHeight="1" x14ac:dyDescent="0.3">
      <c r="A85" s="342"/>
      <c r="C85" s="343"/>
      <c r="D85" s="343"/>
      <c r="E85" s="343"/>
      <c r="F85" s="343"/>
      <c r="G85" s="344"/>
      <c r="H85" s="344"/>
      <c r="I85" s="344"/>
      <c r="J85" s="344"/>
      <c r="K85" s="331"/>
      <c r="L85" s="331"/>
      <c r="Q85" s="331"/>
      <c r="R85" s="331"/>
    </row>
    <row r="86" spans="1:18" ht="15.7" customHeight="1" x14ac:dyDescent="0.3">
      <c r="A86" s="342"/>
      <c r="C86" s="343"/>
      <c r="D86" s="343"/>
      <c r="E86" s="343"/>
      <c r="F86" s="343"/>
      <c r="G86" s="344"/>
      <c r="H86" s="344"/>
      <c r="I86" s="344"/>
      <c r="J86" s="344"/>
      <c r="K86" s="331"/>
      <c r="L86" s="331"/>
      <c r="Q86" s="331"/>
      <c r="R86" s="331"/>
    </row>
    <row r="87" spans="1:18" ht="15.7" customHeight="1" x14ac:dyDescent="0.3">
      <c r="A87" s="342"/>
      <c r="C87" s="343"/>
      <c r="D87" s="343"/>
      <c r="E87" s="343"/>
      <c r="F87" s="343"/>
      <c r="G87" s="344"/>
      <c r="H87" s="344"/>
      <c r="I87" s="344"/>
      <c r="J87" s="344"/>
      <c r="K87" s="331"/>
      <c r="L87" s="331"/>
      <c r="Q87" s="331"/>
      <c r="R87" s="331"/>
    </row>
    <row r="88" spans="1:18" ht="15.7" customHeight="1" x14ac:dyDescent="0.3">
      <c r="A88" s="342"/>
      <c r="C88" s="343"/>
      <c r="D88" s="343"/>
      <c r="E88" s="343"/>
      <c r="F88" s="343"/>
      <c r="G88" s="344"/>
      <c r="H88" s="344"/>
      <c r="I88" s="344"/>
      <c r="J88" s="344"/>
      <c r="K88" s="331"/>
      <c r="L88" s="331"/>
      <c r="Q88" s="331"/>
      <c r="R88" s="331"/>
    </row>
    <row r="89" spans="1:18" ht="15.7" customHeight="1" x14ac:dyDescent="0.3">
      <c r="A89" s="342"/>
      <c r="C89" s="343"/>
      <c r="D89" s="343"/>
      <c r="E89" s="343"/>
      <c r="F89" s="343"/>
      <c r="G89" s="344"/>
      <c r="H89" s="344"/>
      <c r="I89" s="344"/>
      <c r="J89" s="344"/>
      <c r="K89" s="331"/>
      <c r="L89" s="331"/>
      <c r="Q89" s="331"/>
      <c r="R89" s="331"/>
    </row>
    <row r="90" spans="1:18" ht="15.7" customHeight="1" x14ac:dyDescent="0.3">
      <c r="A90" s="342"/>
      <c r="C90" s="343"/>
      <c r="D90" s="343"/>
      <c r="E90" s="343"/>
      <c r="F90" s="343"/>
      <c r="G90" s="344"/>
      <c r="H90" s="344"/>
      <c r="I90" s="344"/>
      <c r="J90" s="344"/>
      <c r="K90" s="331"/>
      <c r="L90" s="331"/>
      <c r="Q90" s="331"/>
      <c r="R90" s="331"/>
    </row>
    <row r="91" spans="1:18" ht="15.7" customHeight="1" x14ac:dyDescent="0.3">
      <c r="A91" s="342"/>
      <c r="C91" s="343"/>
      <c r="D91" s="343"/>
      <c r="E91" s="343"/>
      <c r="F91" s="343"/>
      <c r="G91" s="344"/>
      <c r="H91" s="344"/>
      <c r="I91" s="344"/>
      <c r="J91" s="344"/>
      <c r="K91" s="331"/>
      <c r="L91" s="331"/>
      <c r="Q91" s="331"/>
      <c r="R91" s="331"/>
    </row>
    <row r="92" spans="1:18" ht="15.7" customHeight="1" x14ac:dyDescent="0.3">
      <c r="A92" s="342"/>
      <c r="C92" s="343"/>
      <c r="D92" s="343"/>
      <c r="E92" s="343"/>
      <c r="F92" s="343"/>
      <c r="G92" s="344"/>
      <c r="H92" s="344"/>
      <c r="I92" s="344"/>
      <c r="J92" s="344"/>
      <c r="K92" s="331"/>
      <c r="L92" s="331"/>
      <c r="Q92" s="331"/>
      <c r="R92" s="331"/>
    </row>
    <row r="93" spans="1:18" ht="15.7" customHeight="1" x14ac:dyDescent="0.3">
      <c r="A93" s="342"/>
      <c r="C93" s="343"/>
      <c r="D93" s="343"/>
      <c r="E93" s="343"/>
      <c r="F93" s="343"/>
      <c r="G93" s="344"/>
      <c r="H93" s="344"/>
      <c r="I93" s="344"/>
      <c r="J93" s="344"/>
      <c r="K93" s="331"/>
      <c r="L93" s="331"/>
      <c r="Q93" s="331"/>
      <c r="R93" s="331"/>
    </row>
  </sheetData>
  <sheetProtection algorithmName="SHA-512" hashValue="uKUSoOrK34e72eyrQ0FVOlTvzTUNTLQDaId+2wsHKG4ilnSzmQaKLqmhXCDwCSqk+wUUuIC39c+jvzRwh3iJlg==" saltValue="t7BgkH9Sd8VgwaHmaYWxxg==" spinCount="100000" sheet="1" objects="1" scenarios="1"/>
  <phoneticPr fontId="43" type="noConversion"/>
  <conditionalFormatting sqref="K21:L48 A6:L19 A22:J48 A50:M54 M6:M48 A55:L55 M55:M64 A57:L64">
    <cfRule type="expression" dxfId="1" priority="1" stopIfTrue="1">
      <formula>MOD(ROW(A6),2)=0</formula>
    </cfRule>
  </conditionalFormatting>
  <conditionalFormatting sqref="K4:M4 O4:X4">
    <cfRule type="expression" dxfId="0" priority="2" stopIfTrue="1">
      <formula>MOD(ROW(K4),2)=0</formula>
    </cfRule>
  </conditionalFormatting>
  <pageMargins left="0.25" right="0.25" top="0.984251969" bottom="0.984251969" header="0.3" footer="0.3"/>
  <pageSetup paperSize="9" scale="8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15</vt:i4>
      </vt:variant>
    </vt:vector>
  </HeadingPairs>
  <TitlesOfParts>
    <vt:vector size="24" baseType="lpstr">
      <vt:lpstr>Notizblatt</vt:lpstr>
      <vt:lpstr>Zusammenfassung</vt:lpstr>
      <vt:lpstr>Erstberatung T.M.JJ</vt:lpstr>
      <vt:lpstr>1. Studienberatung T.M.JJ</vt:lpstr>
      <vt:lpstr>2. Studienberatung T.M.JJ</vt:lpstr>
      <vt:lpstr>3. Studienberatung T.M.JJ</vt:lpstr>
      <vt:lpstr>4. Studienberatung T.M.JJ</vt:lpstr>
      <vt:lpstr>5. Studienberatung T.M.JJ</vt:lpstr>
      <vt:lpstr>LV-Liste</vt:lpstr>
      <vt:lpstr>'1. Studienberatung T.M.JJ'!Druckbereich</vt:lpstr>
      <vt:lpstr>'2. Studienberatung T.M.JJ'!Druckbereich</vt:lpstr>
      <vt:lpstr>'3. Studienberatung T.M.JJ'!Druckbereich</vt:lpstr>
      <vt:lpstr>'4. Studienberatung T.M.JJ'!Druckbereich</vt:lpstr>
      <vt:lpstr>'5. Studienberatung T.M.JJ'!Druckbereich</vt:lpstr>
      <vt:lpstr>'Erstberatung T.M.JJ'!Druckbereich</vt:lpstr>
      <vt:lpstr>Notizblatt!Druckbereich</vt:lpstr>
      <vt:lpstr>Zusammenfassung!Druckbereich</vt:lpstr>
      <vt:lpstr>'1. Studienberatung T.M.JJ'!Drucktitel</vt:lpstr>
      <vt:lpstr>'2. Studienberatung T.M.JJ'!Drucktitel</vt:lpstr>
      <vt:lpstr>'3. Studienberatung T.M.JJ'!Drucktitel</vt:lpstr>
      <vt:lpstr>'4. Studienberatung T.M.JJ'!Drucktitel</vt:lpstr>
      <vt:lpstr>'5. Studienberatung T.M.JJ'!Drucktitel</vt:lpstr>
      <vt:lpstr>lvliste</vt:lpstr>
      <vt:lpstr>lvlistenbereich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Stefanie</cp:lastModifiedBy>
  <cp:lastPrinted>2015-02-09T10:57:06Z</cp:lastPrinted>
  <dcterms:created xsi:type="dcterms:W3CDTF">2010-07-14T22:01:54Z</dcterms:created>
  <dcterms:modified xsi:type="dcterms:W3CDTF">2021-06-14T10:16:44Z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